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 firstSheet="29" activeTab="38"/>
  </bookViews>
  <sheets>
    <sheet name="100 M par.beg." sheetId="18" r:id="rId1"/>
    <sheet name="100 M Suvestinė" sheetId="17" r:id="rId2"/>
    <sheet name="100 V par.beg." sheetId="9" r:id="rId3"/>
    <sheet name="100 V Suvestinė" sheetId="20" r:id="rId4"/>
    <sheet name="200 M bėgimai" sheetId="28" r:id="rId5"/>
    <sheet name="200 M Suvestinė" sheetId="39" r:id="rId6"/>
    <sheet name="200 V bėgimai" sheetId="29" r:id="rId7"/>
    <sheet name="200 V Suvestinė" sheetId="38" r:id="rId8"/>
    <sheet name="400 M begimai" sheetId="4" r:id="rId9"/>
    <sheet name="400 M Suvestinė" sheetId="5" r:id="rId10"/>
    <sheet name="400 V begimai" sheetId="10" r:id="rId11"/>
    <sheet name="400 V Suvestinė" sheetId="11" r:id="rId12"/>
    <sheet name="800 M" sheetId="27" r:id="rId13"/>
    <sheet name="800 V bėgimai" sheetId="31" r:id="rId14"/>
    <sheet name="800 V Suvestinė" sheetId="32" r:id="rId15"/>
    <sheet name="1500 M" sheetId="12" r:id="rId16"/>
    <sheet name="1500 V" sheetId="14" r:id="rId17"/>
    <sheet name="5000 V " sheetId="36" r:id="rId18"/>
    <sheet name="100 bb M" sheetId="2" r:id="rId19"/>
    <sheet name="110 bb V" sheetId="1" r:id="rId20"/>
    <sheet name="400 bb M bėgimai" sheetId="23" r:id="rId21"/>
    <sheet name="400 bb M Suvestinė" sheetId="24" r:id="rId22"/>
    <sheet name="400 bb V bėgimai" sheetId="22" r:id="rId23"/>
    <sheet name="400 bb V Suvestinė" sheetId="21" r:id="rId24"/>
    <sheet name="Aukstis M" sheetId="26" r:id="rId25"/>
    <sheet name="Aukstis V" sheetId="33" r:id="rId26"/>
    <sheet name="Kartis M" sheetId="6" r:id="rId27"/>
    <sheet name="Kartis V" sheetId="15" r:id="rId28"/>
    <sheet name="Tolis M" sheetId="3" r:id="rId29"/>
    <sheet name="Tolis V" sheetId="19" r:id="rId30"/>
    <sheet name="Trisuolis M" sheetId="35" r:id="rId31"/>
    <sheet name="Trišuolis V" sheetId="34" r:id="rId32"/>
    <sheet name="Rutulys M" sheetId="25" r:id="rId33"/>
    <sheet name="Rutulys V" sheetId="30" r:id="rId34"/>
    <sheet name="Diskas M" sheetId="8" r:id="rId35"/>
    <sheet name="Diskas V" sheetId="7" r:id="rId36"/>
    <sheet name="Ietis M" sheetId="16" r:id="rId37"/>
    <sheet name="Ietis V" sheetId="13" r:id="rId38"/>
    <sheet name="Komand. LSČ" sheetId="40" r:id="rId39"/>
  </sheets>
  <externalReferences>
    <externalReference r:id="rId40"/>
    <externalReference r:id="rId41"/>
    <externalReference r:id="rId42"/>
    <externalReference r:id="rId43"/>
    <externalReference r:id="rId44"/>
  </externalReferences>
  <definedNames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[3]startlist!$Q$30:$S$1002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rutm">'[1]Rut M'!$A$7:$M$34</definedName>
    <definedName name="rzrutv">'[1]Rut V'!$A$7:$M$34</definedName>
    <definedName name="rzrutvj">'[1]Rut V(6kg)'!$A$7:$M$34</definedName>
    <definedName name="rzsfam">'[1]60m bb M'!$B$9:$S$89</definedName>
    <definedName name="rzsm">'[1]60m M'!$B$8:$R$89</definedName>
    <definedName name="rzsssfav">'[1]400m V'!$B$9:$R$89</definedName>
    <definedName name="rzsv">'[1]60m V'!$B$9:$R$89</definedName>
    <definedName name="rzsvfb">'[1]60m fab V'!$B$19:$R$89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tm">[1]Programa!$H$6:$I$98</definedName>
    <definedName name="stn">[4]pr_vald!$H$6:$J$89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uzb">[3]startlist!$E$1:$H$28</definedName>
    <definedName name="vt4tk">[2]st4tk!$I$10:$S$81</definedName>
    <definedName name="vtbt">[2]st4tk!$K$10:$S$81</definedName>
    <definedName name="vttb">[2]st6tk!$K$10:$R$81</definedName>
    <definedName name="zlist">[5]List!$E$2:$L$515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39" l="1"/>
  <c r="R34" i="39"/>
  <c r="R33" i="39"/>
  <c r="R32" i="39"/>
  <c r="R31" i="39"/>
  <c r="R30" i="39"/>
  <c r="R29" i="39"/>
  <c r="J29" i="39"/>
  <c r="R28" i="39"/>
  <c r="J28" i="39"/>
  <c r="R27" i="39"/>
  <c r="R26" i="39"/>
  <c r="R25" i="39"/>
  <c r="R24" i="39"/>
  <c r="R23" i="39"/>
  <c r="R22" i="39"/>
  <c r="R21" i="39"/>
  <c r="J21" i="39"/>
  <c r="R18" i="39"/>
  <c r="R17" i="39"/>
  <c r="J17" i="39"/>
  <c r="R16" i="39"/>
  <c r="J16" i="39"/>
  <c r="R15" i="39"/>
  <c r="R11" i="39"/>
  <c r="J11" i="39"/>
  <c r="R10" i="39"/>
  <c r="R9" i="39"/>
  <c r="J9" i="39"/>
  <c r="R8" i="39"/>
  <c r="J8" i="39"/>
  <c r="R39" i="38"/>
  <c r="R38" i="38"/>
  <c r="R37" i="38"/>
  <c r="R36" i="38"/>
  <c r="R35" i="38"/>
  <c r="R34" i="38"/>
  <c r="R33" i="38"/>
  <c r="R32" i="38"/>
  <c r="R31" i="38"/>
  <c r="R30" i="38"/>
  <c r="R29" i="38"/>
  <c r="J29" i="38"/>
  <c r="R28" i="38"/>
  <c r="J28" i="38"/>
  <c r="R27" i="38"/>
  <c r="J27" i="38"/>
  <c r="R26" i="38"/>
  <c r="J26" i="38"/>
  <c r="R25" i="38"/>
  <c r="J25" i="38"/>
  <c r="R24" i="38"/>
  <c r="R23" i="38"/>
  <c r="J23" i="38"/>
  <c r="R22" i="38"/>
  <c r="J22" i="38"/>
  <c r="R21" i="38"/>
  <c r="R18" i="38"/>
  <c r="J18" i="38"/>
  <c r="R17" i="38"/>
  <c r="J17" i="38"/>
  <c r="R16" i="38"/>
  <c r="J16" i="38"/>
  <c r="R15" i="38"/>
  <c r="R11" i="38"/>
  <c r="J11" i="38"/>
  <c r="R10" i="38"/>
  <c r="J10" i="38"/>
  <c r="R9" i="38"/>
  <c r="J9" i="38"/>
  <c r="R8" i="38"/>
  <c r="J8" i="38"/>
  <c r="L14" i="36" l="1"/>
  <c r="L13" i="36"/>
  <c r="L12" i="36"/>
  <c r="L11" i="36"/>
  <c r="L10" i="36"/>
  <c r="J10" i="36"/>
  <c r="L9" i="36"/>
  <c r="J9" i="36"/>
  <c r="L8" i="36"/>
  <c r="J8" i="36"/>
  <c r="A8" i="35"/>
  <c r="R8" i="35"/>
  <c r="J8" i="35" s="1"/>
  <c r="S8" i="35"/>
  <c r="A9" i="35"/>
  <c r="A10" i="35"/>
  <c r="A12" i="35" s="1"/>
  <c r="R10" i="35"/>
  <c r="S10" i="35" s="1"/>
  <c r="R11" i="35"/>
  <c r="S11" i="35" s="1"/>
  <c r="R12" i="35"/>
  <c r="S12" i="35" s="1"/>
  <c r="R14" i="35"/>
  <c r="S14" i="35"/>
  <c r="R15" i="35"/>
  <c r="S15" i="35" s="1"/>
  <c r="J16" i="35"/>
  <c r="R16" i="35"/>
  <c r="S16" i="35" s="1"/>
  <c r="R17" i="35"/>
  <c r="S17" i="35" s="1"/>
  <c r="R18" i="35"/>
  <c r="S18" i="35" s="1"/>
  <c r="R20" i="35"/>
  <c r="R21" i="35" s="1"/>
  <c r="S21" i="35" s="1"/>
  <c r="S20" i="35"/>
  <c r="A8" i="34"/>
  <c r="R8" i="34"/>
  <c r="J8" i="34" s="1"/>
  <c r="S8" i="34"/>
  <c r="A9" i="34"/>
  <c r="A10" i="34"/>
  <c r="A12" i="34" s="1"/>
  <c r="A13" i="34" s="1"/>
  <c r="R10" i="34"/>
  <c r="J10" i="34" s="1"/>
  <c r="A11" i="34"/>
  <c r="R12" i="34"/>
  <c r="S12" i="34" s="1"/>
  <c r="A14" i="35" l="1"/>
  <c r="A13" i="35"/>
  <c r="R13" i="35"/>
  <c r="S13" i="35" s="1"/>
  <c r="J12" i="35"/>
  <c r="A11" i="35"/>
  <c r="R19" i="35"/>
  <c r="S19" i="35" s="1"/>
  <c r="R9" i="35"/>
  <c r="S9" i="35" s="1"/>
  <c r="J18" i="35"/>
  <c r="R9" i="34"/>
  <c r="S9" i="34" s="1"/>
  <c r="R13" i="34"/>
  <c r="S13" i="34" s="1"/>
  <c r="S10" i="34"/>
  <c r="R11" i="34"/>
  <c r="S11" i="34" s="1"/>
  <c r="A16" i="35" l="1"/>
  <c r="A15" i="35"/>
  <c r="J8" i="33"/>
  <c r="Z8" i="33"/>
  <c r="J9" i="33"/>
  <c r="Z9" i="33"/>
  <c r="J10" i="33"/>
  <c r="Z10" i="33"/>
  <c r="L17" i="32"/>
  <c r="L16" i="32"/>
  <c r="J16" i="32"/>
  <c r="L15" i="32"/>
  <c r="J15" i="32"/>
  <c r="L14" i="32"/>
  <c r="L13" i="32"/>
  <c r="L12" i="32"/>
  <c r="L11" i="32"/>
  <c r="L10" i="32"/>
  <c r="L9" i="32"/>
  <c r="J9" i="32"/>
  <c r="L8" i="32"/>
  <c r="J8" i="32"/>
  <c r="L20" i="31"/>
  <c r="L19" i="31"/>
  <c r="L18" i="31"/>
  <c r="L17" i="31"/>
  <c r="J17" i="31"/>
  <c r="L16" i="31"/>
  <c r="J16" i="31"/>
  <c r="L12" i="31"/>
  <c r="J12" i="31"/>
  <c r="L11" i="31"/>
  <c r="J11" i="31"/>
  <c r="L10" i="31"/>
  <c r="L9" i="31"/>
  <c r="L8" i="31"/>
  <c r="R14" i="30"/>
  <c r="S14" i="30" s="1"/>
  <c r="J14" i="30"/>
  <c r="S13" i="30"/>
  <c r="R13" i="30"/>
  <c r="J13" i="30"/>
  <c r="R12" i="30"/>
  <c r="J12" i="30" s="1"/>
  <c r="R11" i="30"/>
  <c r="S11" i="30" s="1"/>
  <c r="S10" i="30"/>
  <c r="R10" i="30"/>
  <c r="J10" i="30"/>
  <c r="R9" i="30"/>
  <c r="J9" i="30" s="1"/>
  <c r="R8" i="30"/>
  <c r="S8" i="30" s="1"/>
  <c r="J8" i="30"/>
  <c r="A18" i="35" l="1"/>
  <c r="A17" i="35"/>
  <c r="S9" i="30"/>
  <c r="S12" i="30"/>
  <c r="R58" i="29"/>
  <c r="R57" i="29"/>
  <c r="J57" i="29"/>
  <c r="R56" i="29"/>
  <c r="R55" i="29"/>
  <c r="J55" i="29"/>
  <c r="R51" i="29"/>
  <c r="R50" i="29"/>
  <c r="J50" i="29"/>
  <c r="R49" i="29"/>
  <c r="J49" i="29"/>
  <c r="R48" i="29"/>
  <c r="J48" i="29"/>
  <c r="R44" i="29"/>
  <c r="J44" i="29"/>
  <c r="R43" i="29"/>
  <c r="J43" i="29"/>
  <c r="R42" i="29"/>
  <c r="R41" i="29"/>
  <c r="J41" i="29"/>
  <c r="R31" i="29"/>
  <c r="R30" i="29"/>
  <c r="R29" i="29"/>
  <c r="J29" i="29"/>
  <c r="R25" i="29"/>
  <c r="R24" i="29"/>
  <c r="R23" i="29"/>
  <c r="J23" i="29"/>
  <c r="R22" i="29"/>
  <c r="J22" i="29"/>
  <c r="R18" i="29"/>
  <c r="R17" i="29"/>
  <c r="R16" i="29"/>
  <c r="R15" i="29"/>
  <c r="J15" i="29"/>
  <c r="R11" i="29"/>
  <c r="R10" i="29"/>
  <c r="J10" i="29"/>
  <c r="R9" i="29"/>
  <c r="J9" i="29"/>
  <c r="R8" i="29"/>
  <c r="A20" i="35" l="1"/>
  <c r="A21" i="35" s="1"/>
  <c r="A19" i="35"/>
  <c r="R46" i="28"/>
  <c r="R45" i="28"/>
  <c r="R44" i="28"/>
  <c r="R43" i="28"/>
  <c r="J43" i="28"/>
  <c r="R39" i="28"/>
  <c r="R38" i="28"/>
  <c r="R37" i="28"/>
  <c r="J37" i="28"/>
  <c r="R36" i="28"/>
  <c r="J36" i="28"/>
  <c r="R32" i="28"/>
  <c r="R31" i="28"/>
  <c r="J31" i="28"/>
  <c r="R30" i="28"/>
  <c r="R29" i="28"/>
  <c r="R24" i="28"/>
  <c r="J24" i="28"/>
  <c r="R23" i="28"/>
  <c r="R22" i="28"/>
  <c r="J22" i="28"/>
  <c r="R18" i="28"/>
  <c r="R17" i="28"/>
  <c r="R16" i="28"/>
  <c r="R15" i="28"/>
  <c r="J15" i="28"/>
  <c r="R11" i="28"/>
  <c r="R10" i="28"/>
  <c r="R9" i="28"/>
  <c r="J9" i="28"/>
  <c r="R8" i="28"/>
  <c r="L15" i="27" l="1"/>
  <c r="L14" i="27"/>
  <c r="L13" i="27"/>
  <c r="J13" i="27"/>
  <c r="L12" i="27"/>
  <c r="L11" i="27"/>
  <c r="L10" i="27"/>
  <c r="J10" i="27"/>
  <c r="L9" i="27"/>
  <c r="J9" i="27"/>
  <c r="L8" i="27"/>
  <c r="J8" i="27"/>
  <c r="J8" i="26" l="1"/>
  <c r="U8" i="26"/>
  <c r="J9" i="26"/>
  <c r="U9" i="26"/>
  <c r="J10" i="26"/>
  <c r="U10" i="26"/>
  <c r="J11" i="26"/>
  <c r="U11" i="26"/>
  <c r="J12" i="26"/>
  <c r="U12" i="26"/>
  <c r="R8" i="25"/>
  <c r="J8" i="25" s="1"/>
  <c r="R9" i="25"/>
  <c r="S9" i="25" s="1"/>
  <c r="J10" i="25"/>
  <c r="R10" i="25"/>
  <c r="S10" i="25"/>
  <c r="R11" i="25"/>
  <c r="S11" i="25"/>
  <c r="R12" i="25"/>
  <c r="S12" i="25"/>
  <c r="S8" i="25" l="1"/>
  <c r="M8" i="24"/>
  <c r="J9" i="24"/>
  <c r="M9" i="24"/>
  <c r="J10" i="24"/>
  <c r="M10" i="24"/>
  <c r="J11" i="24"/>
  <c r="M11" i="24"/>
  <c r="J12" i="24"/>
  <c r="M12" i="24"/>
  <c r="J13" i="24"/>
  <c r="M13" i="24"/>
  <c r="M14" i="24"/>
  <c r="M15" i="24"/>
  <c r="M16" i="24"/>
  <c r="J8" i="23"/>
  <c r="M8" i="23"/>
  <c r="M9" i="23"/>
  <c r="M10" i="23"/>
  <c r="J14" i="23"/>
  <c r="M14" i="23"/>
  <c r="J15" i="23"/>
  <c r="M15" i="23"/>
  <c r="M16" i="23"/>
  <c r="M20" i="23"/>
  <c r="J21" i="23"/>
  <c r="M21" i="23"/>
  <c r="J22" i="23"/>
  <c r="M22" i="23"/>
  <c r="M8" i="22"/>
  <c r="J9" i="22"/>
  <c r="M9" i="22"/>
  <c r="J13" i="22"/>
  <c r="M13" i="22"/>
  <c r="M17" i="22"/>
  <c r="J14" i="22"/>
  <c r="M14" i="22"/>
  <c r="J8" i="21"/>
  <c r="M8" i="21"/>
  <c r="M16" i="21"/>
  <c r="J9" i="21"/>
  <c r="M9" i="21"/>
  <c r="M10" i="21"/>
  <c r="J11" i="21"/>
  <c r="M11" i="21"/>
  <c r="J8" i="7" l="1"/>
  <c r="R34" i="20"/>
  <c r="R33" i="20"/>
  <c r="R32" i="20"/>
  <c r="R31" i="20"/>
  <c r="R30" i="20"/>
  <c r="R29" i="20"/>
  <c r="J29" i="20"/>
  <c r="R28" i="20"/>
  <c r="R27" i="20"/>
  <c r="J27" i="20"/>
  <c r="R26" i="20"/>
  <c r="J26" i="20"/>
  <c r="R25" i="20"/>
  <c r="J25" i="20"/>
  <c r="R22" i="20"/>
  <c r="J22" i="20"/>
  <c r="R21" i="20"/>
  <c r="J21" i="20"/>
  <c r="R20" i="20"/>
  <c r="R19" i="20"/>
  <c r="J19" i="20"/>
  <c r="R18" i="20"/>
  <c r="J18" i="20"/>
  <c r="R17" i="20"/>
  <c r="J17" i="20"/>
  <c r="R13" i="20"/>
  <c r="J13" i="20"/>
  <c r="R12" i="20"/>
  <c r="J12" i="20"/>
  <c r="R11" i="20"/>
  <c r="J11" i="20"/>
  <c r="R10" i="20"/>
  <c r="R9" i="20"/>
  <c r="R8" i="20"/>
  <c r="J8" i="20"/>
  <c r="R23" i="19"/>
  <c r="A23" i="19"/>
  <c r="R21" i="19"/>
  <c r="S21" i="19" s="1"/>
  <c r="R20" i="19"/>
  <c r="S20" i="19" s="1"/>
  <c r="S18" i="19"/>
  <c r="R18" i="19"/>
  <c r="R19" i="19" s="1"/>
  <c r="S19" i="19" s="1"/>
  <c r="R16" i="19"/>
  <c r="R17" i="19" s="1"/>
  <c r="S17" i="19" s="1"/>
  <c r="R14" i="19"/>
  <c r="S14" i="19" s="1"/>
  <c r="S12" i="19"/>
  <c r="R12" i="19"/>
  <c r="R13" i="19" s="1"/>
  <c r="S13" i="19" s="1"/>
  <c r="J12" i="19"/>
  <c r="R10" i="19"/>
  <c r="R11" i="19" s="1"/>
  <c r="S11" i="19" s="1"/>
  <c r="A10" i="19"/>
  <c r="A11" i="19" s="1"/>
  <c r="R9" i="19"/>
  <c r="S9" i="19" s="1"/>
  <c r="S8" i="19"/>
  <c r="R8" i="19"/>
  <c r="J8" i="19"/>
  <c r="A8" i="19"/>
  <c r="A9" i="19" s="1"/>
  <c r="R54" i="18"/>
  <c r="R53" i="18"/>
  <c r="J53" i="18"/>
  <c r="R52" i="18"/>
  <c r="R51" i="18"/>
  <c r="J51" i="18"/>
  <c r="R50" i="18"/>
  <c r="J50" i="18"/>
  <c r="R46" i="18"/>
  <c r="R45" i="18"/>
  <c r="J45" i="18"/>
  <c r="R44" i="18"/>
  <c r="J44" i="18"/>
  <c r="R43" i="18"/>
  <c r="R42" i="18"/>
  <c r="J42" i="18"/>
  <c r="R29" i="18"/>
  <c r="R28" i="18"/>
  <c r="J28" i="18"/>
  <c r="R27" i="18"/>
  <c r="J27" i="18"/>
  <c r="R26" i="18"/>
  <c r="R25" i="18"/>
  <c r="J25" i="18"/>
  <c r="R21" i="18"/>
  <c r="R20" i="18"/>
  <c r="R19" i="18"/>
  <c r="R18" i="18"/>
  <c r="J18" i="18"/>
  <c r="R17" i="18"/>
  <c r="J17" i="18"/>
  <c r="R13" i="18"/>
  <c r="R12" i="18"/>
  <c r="J12" i="18"/>
  <c r="R11" i="18"/>
  <c r="R10" i="18"/>
  <c r="R9" i="18"/>
  <c r="J9" i="18"/>
  <c r="R8" i="18"/>
  <c r="J8" i="18"/>
  <c r="J8" i="17"/>
  <c r="R8" i="17"/>
  <c r="J9" i="17"/>
  <c r="R9" i="17"/>
  <c r="J10" i="17"/>
  <c r="R10" i="17"/>
  <c r="J11" i="17"/>
  <c r="R11" i="17"/>
  <c r="J12" i="17"/>
  <c r="R12" i="17"/>
  <c r="J13" i="17"/>
  <c r="R13" i="17"/>
  <c r="R17" i="17"/>
  <c r="R18" i="17"/>
  <c r="R19" i="17"/>
  <c r="J20" i="17"/>
  <c r="R20" i="17"/>
  <c r="J21" i="17"/>
  <c r="R21" i="17"/>
  <c r="J22" i="17"/>
  <c r="R22" i="17"/>
  <c r="J25" i="17"/>
  <c r="R25" i="17"/>
  <c r="R26" i="17"/>
  <c r="J27" i="17"/>
  <c r="R27" i="17"/>
  <c r="R28" i="17"/>
  <c r="R29" i="17"/>
  <c r="J30" i="17"/>
  <c r="R30" i="17"/>
  <c r="R31" i="17"/>
  <c r="J32" i="17"/>
  <c r="R32" i="17"/>
  <c r="J33" i="17"/>
  <c r="R33" i="17"/>
  <c r="R34" i="17"/>
  <c r="R35" i="17"/>
  <c r="R36" i="17"/>
  <c r="R37" i="17"/>
  <c r="R38" i="17"/>
  <c r="R8" i="16"/>
  <c r="J8" i="16" s="1"/>
  <c r="R9" i="16"/>
  <c r="S9" i="16" s="1"/>
  <c r="R10" i="16"/>
  <c r="S10" i="16" s="1"/>
  <c r="S10" i="19" l="1"/>
  <c r="A12" i="19"/>
  <c r="J14" i="19"/>
  <c r="R15" i="19"/>
  <c r="S15" i="19" s="1"/>
  <c r="S16" i="19"/>
  <c r="J18" i="19"/>
  <c r="J10" i="19"/>
  <c r="S8" i="16"/>
  <c r="T8" i="15"/>
  <c r="T9" i="15"/>
  <c r="T10" i="15"/>
  <c r="L16" i="14"/>
  <c r="L15" i="14"/>
  <c r="L14" i="14"/>
  <c r="L13" i="14"/>
  <c r="J13" i="14"/>
  <c r="L12" i="14"/>
  <c r="J12" i="14"/>
  <c r="L11" i="14"/>
  <c r="J11" i="14"/>
  <c r="L10" i="14"/>
  <c r="J10" i="14"/>
  <c r="L9" i="14"/>
  <c r="J9" i="14"/>
  <c r="L8" i="14"/>
  <c r="J8" i="14"/>
  <c r="R8" i="13"/>
  <c r="S8" i="13" s="1"/>
  <c r="R9" i="13"/>
  <c r="J8" i="12"/>
  <c r="L8" i="12"/>
  <c r="J9" i="12"/>
  <c r="L9" i="12"/>
  <c r="L10" i="12"/>
  <c r="J11" i="12"/>
  <c r="L11" i="12"/>
  <c r="L12" i="12"/>
  <c r="L13" i="12"/>
  <c r="M19" i="11"/>
  <c r="M18" i="11"/>
  <c r="M17" i="11"/>
  <c r="J17" i="11"/>
  <c r="M16" i="11"/>
  <c r="J16" i="11"/>
  <c r="M15" i="11"/>
  <c r="J15" i="11"/>
  <c r="M14" i="11"/>
  <c r="M13" i="11"/>
  <c r="M12" i="11"/>
  <c r="J12" i="11"/>
  <c r="M11" i="11"/>
  <c r="M10" i="11"/>
  <c r="M9" i="11"/>
  <c r="J9" i="11"/>
  <c r="M8" i="11"/>
  <c r="J8" i="11"/>
  <c r="M25" i="10"/>
  <c r="J25" i="10"/>
  <c r="M24" i="10"/>
  <c r="M23" i="10"/>
  <c r="J23" i="10"/>
  <c r="M22" i="10"/>
  <c r="J22" i="10"/>
  <c r="M18" i="10"/>
  <c r="M17" i="10"/>
  <c r="J17" i="10"/>
  <c r="M16" i="10"/>
  <c r="M15" i="10"/>
  <c r="M11" i="10"/>
  <c r="M10" i="10"/>
  <c r="J10" i="10"/>
  <c r="M9" i="10"/>
  <c r="J9" i="10"/>
  <c r="M8" i="10"/>
  <c r="R38" i="9"/>
  <c r="R37" i="9"/>
  <c r="R36" i="9"/>
  <c r="J36" i="9"/>
  <c r="R35" i="9"/>
  <c r="J35" i="9"/>
  <c r="R34" i="9"/>
  <c r="R30" i="9"/>
  <c r="R29" i="9"/>
  <c r="R28" i="9"/>
  <c r="J28" i="9"/>
  <c r="R27" i="9"/>
  <c r="J27" i="9"/>
  <c r="R26" i="9"/>
  <c r="J26" i="9"/>
  <c r="R25" i="9"/>
  <c r="J25" i="9"/>
  <c r="R21" i="9"/>
  <c r="R20" i="9"/>
  <c r="J20" i="9"/>
  <c r="R19" i="9"/>
  <c r="J19" i="9"/>
  <c r="R18" i="9"/>
  <c r="J18" i="9"/>
  <c r="R17" i="9"/>
  <c r="J17" i="9"/>
  <c r="R13" i="9"/>
  <c r="R12" i="9"/>
  <c r="J12" i="9"/>
  <c r="R11" i="9"/>
  <c r="J11" i="9"/>
  <c r="R10" i="9"/>
  <c r="R9" i="9"/>
  <c r="J9" i="9"/>
  <c r="R8" i="9"/>
  <c r="R15" i="8"/>
  <c r="S15" i="8" s="1"/>
  <c r="R14" i="8"/>
  <c r="S14" i="8" s="1"/>
  <c r="R13" i="8"/>
  <c r="S13" i="8" s="1"/>
  <c r="R12" i="8"/>
  <c r="S12" i="8" s="1"/>
  <c r="R11" i="8"/>
  <c r="S11" i="8" s="1"/>
  <c r="R10" i="8"/>
  <c r="J10" i="8" s="1"/>
  <c r="R9" i="8"/>
  <c r="S9" i="8" s="1"/>
  <c r="R8" i="8"/>
  <c r="S8" i="8" s="1"/>
  <c r="A14" i="19" l="1"/>
  <c r="A13" i="19"/>
  <c r="S9" i="13"/>
  <c r="J9" i="13"/>
  <c r="S10" i="8"/>
  <c r="R8" i="7"/>
  <c r="S8" i="7" s="1"/>
  <c r="R9" i="7"/>
  <c r="S9" i="7" s="1"/>
  <c r="R10" i="7"/>
  <c r="S10" i="7" s="1"/>
  <c r="A16" i="19" l="1"/>
  <c r="A17" i="19" s="1"/>
  <c r="A15" i="19"/>
  <c r="A18" i="19" s="1"/>
  <c r="J9" i="7"/>
  <c r="J10" i="7"/>
  <c r="AA14" i="6"/>
  <c r="AA13" i="6"/>
  <c r="AA12" i="6"/>
  <c r="AA11" i="6"/>
  <c r="AA10" i="6"/>
  <c r="AA9" i="6"/>
  <c r="AA8" i="6"/>
  <c r="M18" i="5"/>
  <c r="J18" i="5"/>
  <c r="M17" i="5"/>
  <c r="M16" i="5"/>
  <c r="M15" i="5"/>
  <c r="J15" i="5"/>
  <c r="M14" i="5"/>
  <c r="J14" i="5"/>
  <c r="M13" i="5"/>
  <c r="M12" i="5"/>
  <c r="J12" i="5"/>
  <c r="M11" i="5"/>
  <c r="J11" i="5"/>
  <c r="M10" i="5"/>
  <c r="J10" i="5"/>
  <c r="M9" i="5"/>
  <c r="J9" i="5"/>
  <c r="M8" i="5"/>
  <c r="J8" i="5"/>
  <c r="M25" i="4"/>
  <c r="J25" i="4"/>
  <c r="M24" i="4"/>
  <c r="M23" i="4"/>
  <c r="J23" i="4"/>
  <c r="M22" i="4"/>
  <c r="J22" i="4"/>
  <c r="M18" i="4"/>
  <c r="J18" i="4"/>
  <c r="M17" i="4"/>
  <c r="J17" i="4"/>
  <c r="M16" i="4"/>
  <c r="J16" i="4"/>
  <c r="M15" i="4"/>
  <c r="J15" i="4"/>
  <c r="M11" i="4"/>
  <c r="J11" i="4"/>
  <c r="M10" i="4"/>
  <c r="M9" i="4"/>
  <c r="M8" i="4"/>
  <c r="J8" i="4"/>
  <c r="A8" i="3"/>
  <c r="A9" i="3" s="1"/>
  <c r="R8" i="3"/>
  <c r="J8" i="3" s="1"/>
  <c r="S8" i="3"/>
  <c r="A10" i="3"/>
  <c r="A12" i="3" s="1"/>
  <c r="R10" i="3"/>
  <c r="J10" i="3" s="1"/>
  <c r="A11" i="3"/>
  <c r="R12" i="3"/>
  <c r="S12" i="3" s="1"/>
  <c r="R13" i="3"/>
  <c r="S13" i="3" s="1"/>
  <c r="R14" i="3"/>
  <c r="S14" i="3" s="1"/>
  <c r="R16" i="3"/>
  <c r="J16" i="3" s="1"/>
  <c r="R17" i="3"/>
  <c r="S17" i="3" s="1"/>
  <c r="R18" i="3"/>
  <c r="S18" i="3"/>
  <c r="R19" i="3"/>
  <c r="S19" i="3" s="1"/>
  <c r="R20" i="3"/>
  <c r="S20" i="3" s="1"/>
  <c r="R22" i="3"/>
  <c r="R23" i="3" s="1"/>
  <c r="S23" i="3" s="1"/>
  <c r="R24" i="3"/>
  <c r="R25" i="3" s="1"/>
  <c r="S25" i="3" s="1"/>
  <c r="S24" i="3"/>
  <c r="R26" i="3"/>
  <c r="S26" i="3"/>
  <c r="R27" i="3"/>
  <c r="S27" i="3" s="1"/>
  <c r="R28" i="3"/>
  <c r="J28" i="3" s="1"/>
  <c r="R31" i="3"/>
  <c r="R33" i="3"/>
  <c r="R35" i="3"/>
  <c r="A19" i="19" l="1"/>
  <c r="A20" i="19"/>
  <c r="A21" i="19" s="1"/>
  <c r="S16" i="3"/>
  <c r="J24" i="3"/>
  <c r="J12" i="3"/>
  <c r="A14" i="3"/>
  <c r="A13" i="3"/>
  <c r="S28" i="3"/>
  <c r="S22" i="3"/>
  <c r="R21" i="3"/>
  <c r="S21" i="3" s="1"/>
  <c r="J20" i="3"/>
  <c r="R15" i="3"/>
  <c r="S15" i="3" s="1"/>
  <c r="J14" i="3"/>
  <c r="S10" i="3"/>
  <c r="R9" i="3"/>
  <c r="S9" i="3" s="1"/>
  <c r="R29" i="3"/>
  <c r="S29" i="3" s="1"/>
  <c r="R11" i="3"/>
  <c r="S11" i="3" s="1"/>
  <c r="J8" i="2"/>
  <c r="N8" i="2"/>
  <c r="N9" i="2"/>
  <c r="N10" i="2"/>
  <c r="N9" i="1"/>
  <c r="N13" i="1"/>
  <c r="N8" i="1"/>
  <c r="J8" i="1"/>
  <c r="A16" i="3" l="1"/>
  <c r="A15" i="3"/>
  <c r="A17" i="3" l="1"/>
  <c r="A18" i="3"/>
  <c r="A20" i="3" l="1"/>
  <c r="A19" i="3"/>
  <c r="A22" i="3" l="1"/>
  <c r="A21" i="3"/>
  <c r="A23" i="3" l="1"/>
  <c r="A24" i="3"/>
  <c r="A26" i="3" l="1"/>
  <c r="A25" i="3"/>
  <c r="A27" i="3" l="1"/>
  <c r="A28" i="3"/>
  <c r="A29" i="3" s="1"/>
</calcChain>
</file>

<file path=xl/sharedStrings.xml><?xml version="1.0" encoding="utf-8"?>
<sst xmlns="http://schemas.openxmlformats.org/spreadsheetml/2006/main" count="4315" uniqueCount="749">
  <si>
    <t>T</t>
  </si>
  <si>
    <t>B</t>
  </si>
  <si>
    <t>SB</t>
  </si>
  <si>
    <t>Treneris</t>
  </si>
  <si>
    <t>Kv.l.</t>
  </si>
  <si>
    <t>R.l.</t>
  </si>
  <si>
    <t>Vėjas</t>
  </si>
  <si>
    <t>Finalas</t>
  </si>
  <si>
    <t>Par.bėg.</t>
  </si>
  <si>
    <t>Taškai</t>
  </si>
  <si>
    <t>Klubas</t>
  </si>
  <si>
    <t>SUC</t>
  </si>
  <si>
    <t>Miestas</t>
  </si>
  <si>
    <t>Gim.data</t>
  </si>
  <si>
    <t>Pavardė</t>
  </si>
  <si>
    <t>Vardas</t>
  </si>
  <si>
    <t>Nr.</t>
  </si>
  <si>
    <t>110 m barjerinis bėgimas vyrams</t>
  </si>
  <si>
    <t>2022-06-10</t>
  </si>
  <si>
    <t>Birštonas</t>
  </si>
  <si>
    <t>KAUNO M. ATVIRASIS LENGVOSIOS ATLETIKOS ČEMPIONATAS</t>
  </si>
  <si>
    <t>LIETUVOS STUDENTŲ LENGVOSIOS ATLETIKOS ČEMPIONATAS</t>
  </si>
  <si>
    <t>Rokas</t>
  </si>
  <si>
    <t>Ickys</t>
  </si>
  <si>
    <t>1998-04-04</t>
  </si>
  <si>
    <t>VU</t>
  </si>
  <si>
    <t>J. Armonienė</t>
  </si>
  <si>
    <t>-</t>
  </si>
  <si>
    <t>Naglis</t>
  </si>
  <si>
    <t>Baranauskas</t>
  </si>
  <si>
    <t>2005-01-26</t>
  </si>
  <si>
    <t>Kaunas</t>
  </si>
  <si>
    <t>Startas</t>
  </si>
  <si>
    <t>N.Gedgaudiene</t>
  </si>
  <si>
    <t>Domas</t>
  </si>
  <si>
    <t>Gailevičius</t>
  </si>
  <si>
    <t>2001-12-18</t>
  </si>
  <si>
    <t>KTU</t>
  </si>
  <si>
    <t>A. Gavėnas</t>
  </si>
  <si>
    <t>14.77</t>
  </si>
  <si>
    <t>DNS</t>
  </si>
  <si>
    <t>Vieta</t>
  </si>
  <si>
    <t>110 m barjerinis bėgimas vyrams (0.91)</t>
  </si>
  <si>
    <t>LSČ</t>
  </si>
  <si>
    <t>J.Čižauskas</t>
  </si>
  <si>
    <t>LSMU</t>
  </si>
  <si>
    <t>2001-05-16</t>
  </si>
  <si>
    <t>Tumasonytė</t>
  </si>
  <si>
    <t>Neda</t>
  </si>
  <si>
    <t>A. Gavelytė</t>
  </si>
  <si>
    <t>2001-03-25</t>
  </si>
  <si>
    <t>Garšvaitė</t>
  </si>
  <si>
    <t>Luka</t>
  </si>
  <si>
    <t>M.Vadeikis, N.Sabaliauskienė</t>
  </si>
  <si>
    <t>2000-02-04</t>
  </si>
  <si>
    <t>Čeponytė</t>
  </si>
  <si>
    <t>Gabrielė</t>
  </si>
  <si>
    <t>Rezultatas</t>
  </si>
  <si>
    <t>100 m barjerinis bėgimas moterims</t>
  </si>
  <si>
    <t>LSU</t>
  </si>
  <si>
    <t>2022-03-03</t>
  </si>
  <si>
    <t>Volodzkaitė</t>
  </si>
  <si>
    <t>Gabija</t>
  </si>
  <si>
    <t>A. Skujytė</t>
  </si>
  <si>
    <t>2003-04-24</t>
  </si>
  <si>
    <t>Brazauskaitė</t>
  </si>
  <si>
    <t>Klaudija</t>
  </si>
  <si>
    <t>1998-06-02</t>
  </si>
  <si>
    <t>Stočkutė</t>
  </si>
  <si>
    <t>R. Snarskienė</t>
  </si>
  <si>
    <t>VGTU</t>
  </si>
  <si>
    <t>2000-05-17</t>
  </si>
  <si>
    <t>Petkevičiūtė</t>
  </si>
  <si>
    <t>Guoda</t>
  </si>
  <si>
    <t>2006-08-12</t>
  </si>
  <si>
    <t>Klimavičiūtė</t>
  </si>
  <si>
    <t>Kamilė</t>
  </si>
  <si>
    <t>2001-09-03</t>
  </si>
  <si>
    <t>Sorkina</t>
  </si>
  <si>
    <t>Karina</t>
  </si>
  <si>
    <t>I.Gricevičienė</t>
  </si>
  <si>
    <t>X</t>
  </si>
  <si>
    <t>2005-09-26</t>
  </si>
  <si>
    <t>Strelčiūnaitė</t>
  </si>
  <si>
    <t>Viltė</t>
  </si>
  <si>
    <t>A.Gricevičius</t>
  </si>
  <si>
    <t>2002-06-10</t>
  </si>
  <si>
    <t>Raudytė</t>
  </si>
  <si>
    <t>Deimantė</t>
  </si>
  <si>
    <t>2006-09-05</t>
  </si>
  <si>
    <t>Beniušytė</t>
  </si>
  <si>
    <t>Aurėja</t>
  </si>
  <si>
    <t xml:space="preserve"> M.Vadeikis</t>
  </si>
  <si>
    <t>2000-08-18</t>
  </si>
  <si>
    <t>Macijauskaitė</t>
  </si>
  <si>
    <t>Austė</t>
  </si>
  <si>
    <t>2002-10-12</t>
  </si>
  <si>
    <t>Strupaitė</t>
  </si>
  <si>
    <t>Emilija</t>
  </si>
  <si>
    <t>E.Petrokas, M.Vadeikis</t>
  </si>
  <si>
    <t>2002-04-22</t>
  </si>
  <si>
    <t>Kščenavičiūtė</t>
  </si>
  <si>
    <t>Urtė</t>
  </si>
  <si>
    <t>MRU</t>
  </si>
  <si>
    <t>2002-06-01</t>
  </si>
  <si>
    <t>Cemnolonskytė</t>
  </si>
  <si>
    <t>Eivbilė</t>
  </si>
  <si>
    <t>Rez.</t>
  </si>
  <si>
    <t>Eilė</t>
  </si>
  <si>
    <t>Bandymai</t>
  </si>
  <si>
    <t>Šuolis į tolį moterims</t>
  </si>
  <si>
    <t>400 m bėgimas moterims</t>
  </si>
  <si>
    <t>bėgimas iš</t>
  </si>
  <si>
    <t>Augustė</t>
  </si>
  <si>
    <t>Žikaitė</t>
  </si>
  <si>
    <t>2001-06-02</t>
  </si>
  <si>
    <t>N.Sabaliauskienė</t>
  </si>
  <si>
    <t>Stela</t>
  </si>
  <si>
    <t>Laurinčikaitė</t>
  </si>
  <si>
    <t>2006-07-05</t>
  </si>
  <si>
    <t>R.Sadzevičienė</t>
  </si>
  <si>
    <t>Mija</t>
  </si>
  <si>
    <t xml:space="preserve">Kristina </t>
  </si>
  <si>
    <t>Kapliauskaitė</t>
  </si>
  <si>
    <t>2001-08-10</t>
  </si>
  <si>
    <t>VDU</t>
  </si>
  <si>
    <t>A.Kazlauskas, E.Petrokas</t>
  </si>
  <si>
    <t>Ingrida</t>
  </si>
  <si>
    <t>Sinkevičiūtė</t>
  </si>
  <si>
    <t>2000-07-26</t>
  </si>
  <si>
    <t>Viktorija</t>
  </si>
  <si>
    <t>Ivickytė</t>
  </si>
  <si>
    <t>1997-02-09</t>
  </si>
  <si>
    <t>P. Žukienė, V. Kozlov</t>
  </si>
  <si>
    <t>Hanna</t>
  </si>
  <si>
    <t>Zikejeva</t>
  </si>
  <si>
    <t>2001-08-07</t>
  </si>
  <si>
    <t>Radvilė</t>
  </si>
  <si>
    <t>Balnytė</t>
  </si>
  <si>
    <t>2001-12-08</t>
  </si>
  <si>
    <t>Eglė</t>
  </si>
  <si>
    <t>Vaitulevičiūtė</t>
  </si>
  <si>
    <t>Andrija</t>
  </si>
  <si>
    <t>Krupovičiūtė</t>
  </si>
  <si>
    <t>2006-10-13</t>
  </si>
  <si>
    <t>Andra</t>
  </si>
  <si>
    <t>Tamašauskaitė</t>
  </si>
  <si>
    <t>2000-11-28</t>
  </si>
  <si>
    <t>I.Juodeškienė, K.Jezepčikas</t>
  </si>
  <si>
    <t>Suvestinė</t>
  </si>
  <si>
    <t>Šuolis su kartimi moterims</t>
  </si>
  <si>
    <t>Rugilė</t>
  </si>
  <si>
    <t>Miklyčiūtė</t>
  </si>
  <si>
    <t>2005-05-04</t>
  </si>
  <si>
    <t>o</t>
  </si>
  <si>
    <t>xxx</t>
  </si>
  <si>
    <t>Petrauskaitė</t>
  </si>
  <si>
    <t>2006-09-28</t>
  </si>
  <si>
    <t>xo</t>
  </si>
  <si>
    <t>Karolina</t>
  </si>
  <si>
    <t>Jasaitė</t>
  </si>
  <si>
    <t>1999-04-06</t>
  </si>
  <si>
    <t>Ugnė</t>
  </si>
  <si>
    <t>Liubinaitė</t>
  </si>
  <si>
    <t>1996-11-17</t>
  </si>
  <si>
    <t>Adrija</t>
  </si>
  <si>
    <t>Ščesnavičiūtė</t>
  </si>
  <si>
    <t>2006-06-13</t>
  </si>
  <si>
    <t>R. Ančlauskas</t>
  </si>
  <si>
    <t>Nida</t>
  </si>
  <si>
    <t>Kilinskaitė</t>
  </si>
  <si>
    <t>2005-12-01</t>
  </si>
  <si>
    <t>xxo</t>
  </si>
  <si>
    <t>R. Vasiliauskas</t>
  </si>
  <si>
    <t>Neifaltaitė</t>
  </si>
  <si>
    <t>2006-11-14</t>
  </si>
  <si>
    <t>Rasa</t>
  </si>
  <si>
    <t>Žukauskaitė</t>
  </si>
  <si>
    <t>V.L.Maleckiai</t>
  </si>
  <si>
    <t>2001-08-17</t>
  </si>
  <si>
    <t>Peleckis</t>
  </si>
  <si>
    <t xml:space="preserve">Tautvydas </t>
  </si>
  <si>
    <t>V.Kidykas</t>
  </si>
  <si>
    <t>1996-01-10</t>
  </si>
  <si>
    <t>Poška</t>
  </si>
  <si>
    <t>Domantas</t>
  </si>
  <si>
    <t>2000-10-21</t>
  </si>
  <si>
    <t>Miliauskas</t>
  </si>
  <si>
    <t>Armandas</t>
  </si>
  <si>
    <t>SM</t>
  </si>
  <si>
    <t xml:space="preserve">Vieta </t>
  </si>
  <si>
    <t>Disko metimas vyrams</t>
  </si>
  <si>
    <t>Disko metimas moterims</t>
  </si>
  <si>
    <t>Ieva</t>
  </si>
  <si>
    <t>Zarankaitė</t>
  </si>
  <si>
    <t>1994-11-23</t>
  </si>
  <si>
    <t>Utenos</t>
  </si>
  <si>
    <t>Utenos DSC</t>
  </si>
  <si>
    <t>Utenos LAK</t>
  </si>
  <si>
    <t>V.Zarankienė</t>
  </si>
  <si>
    <t>Paulina</t>
  </si>
  <si>
    <t>Stuglytė</t>
  </si>
  <si>
    <t>2004-11-06</t>
  </si>
  <si>
    <t>Vilnius-Rokiškis</t>
  </si>
  <si>
    <t>Ozo gimn. ,SSC</t>
  </si>
  <si>
    <t xml:space="preserve">J.Radžius, R.Šinkūnas </t>
  </si>
  <si>
    <t>49.23</t>
  </si>
  <si>
    <t>2000-12-21</t>
  </si>
  <si>
    <t>50.65</t>
  </si>
  <si>
    <t>Sonata</t>
  </si>
  <si>
    <t>Rudytė</t>
  </si>
  <si>
    <t>2001-02-14</t>
  </si>
  <si>
    <t>SSC</t>
  </si>
  <si>
    <t>SC,,Cosma"</t>
  </si>
  <si>
    <t>48.65</t>
  </si>
  <si>
    <t>Neringa</t>
  </si>
  <si>
    <t>Kriščiūnaitė</t>
  </si>
  <si>
    <t>2004-06-05</t>
  </si>
  <si>
    <t>Z.Grabauskienė</t>
  </si>
  <si>
    <t>28.80</t>
  </si>
  <si>
    <t>Vaščenkaitė</t>
  </si>
  <si>
    <t>2005-10-03</t>
  </si>
  <si>
    <t>Vilnius</t>
  </si>
  <si>
    <t>J.Radžius</t>
  </si>
  <si>
    <t>30.98</t>
  </si>
  <si>
    <t>Roma</t>
  </si>
  <si>
    <t>Linkevičiūtė</t>
  </si>
  <si>
    <t>2001-04-22</t>
  </si>
  <si>
    <t>r</t>
  </si>
  <si>
    <t>Evelina</t>
  </si>
  <si>
    <t>Biveinytė</t>
  </si>
  <si>
    <t>2006-05-21</t>
  </si>
  <si>
    <t>100 m bėgimas vyrams</t>
  </si>
  <si>
    <t>Kostas</t>
  </si>
  <si>
    <t>Skrabulis</t>
  </si>
  <si>
    <t>1992-08-04</t>
  </si>
  <si>
    <t>SC COSMA</t>
  </si>
  <si>
    <t>M.Skrabulis</t>
  </si>
  <si>
    <t xml:space="preserve">Rytis </t>
  </si>
  <si>
    <t>Ašmena</t>
  </si>
  <si>
    <t>2001-06-29</t>
  </si>
  <si>
    <t>A.Gavėnas, A.Valatkevičius</t>
  </si>
  <si>
    <t>Jonas</t>
  </si>
  <si>
    <t>Lapinskas</t>
  </si>
  <si>
    <t>2004-04-05</t>
  </si>
  <si>
    <t>G.Šerėnienė</t>
  </si>
  <si>
    <t>Arnas</t>
  </si>
  <si>
    <t>Bradauskas</t>
  </si>
  <si>
    <t>2002-06-28</t>
  </si>
  <si>
    <t>E.Karaškienė</t>
  </si>
  <si>
    <t>Artur</t>
  </si>
  <si>
    <t>Karagezian</t>
  </si>
  <si>
    <t>2001-10-15</t>
  </si>
  <si>
    <t>Aistis</t>
  </si>
  <si>
    <t>Manton</t>
  </si>
  <si>
    <t>2005-05-09</t>
  </si>
  <si>
    <t>M.Vadeikis</t>
  </si>
  <si>
    <t>Takas</t>
  </si>
  <si>
    <t xml:space="preserve">Rokas </t>
  </si>
  <si>
    <t xml:space="preserve">Berūkštis </t>
  </si>
  <si>
    <t>2001-05-11</t>
  </si>
  <si>
    <t xml:space="preserve">Startas </t>
  </si>
  <si>
    <t xml:space="preserve">A.Gavelytė </t>
  </si>
  <si>
    <t>Aurimas</t>
  </si>
  <si>
    <t>Gražulis</t>
  </si>
  <si>
    <t>2000-06-28</t>
  </si>
  <si>
    <t>A.Gricevičius,I.Gricevičiene</t>
  </si>
  <si>
    <t>Lukas</t>
  </si>
  <si>
    <t>Gustaitis</t>
  </si>
  <si>
    <t>2005-08-11</t>
  </si>
  <si>
    <t>Andranik</t>
  </si>
  <si>
    <t>1999-10-08</t>
  </si>
  <si>
    <t>Dovydas</t>
  </si>
  <si>
    <t>Jocius</t>
  </si>
  <si>
    <t>2004-01-19</t>
  </si>
  <si>
    <t>Raseiniai</t>
  </si>
  <si>
    <t>Raseinių KKSC</t>
  </si>
  <si>
    <t>A.Petrokas</t>
  </si>
  <si>
    <t>Kristupas</t>
  </si>
  <si>
    <t>Seikauskas</t>
  </si>
  <si>
    <t>2001-05-07</t>
  </si>
  <si>
    <t>A.Dobregienė M.Vadeikis</t>
  </si>
  <si>
    <t xml:space="preserve">Gustas </t>
  </si>
  <si>
    <t xml:space="preserve">Griška </t>
  </si>
  <si>
    <t>2001-05-13</t>
  </si>
  <si>
    <t>Arminas</t>
  </si>
  <si>
    <t>Šeštokas</t>
  </si>
  <si>
    <t>2001-04-19</t>
  </si>
  <si>
    <t>Šermukšnis</t>
  </si>
  <si>
    <t>2001-12-05</t>
  </si>
  <si>
    <t>SM "Startas"</t>
  </si>
  <si>
    <t>O.Pavilionienė</t>
  </si>
  <si>
    <t>Kipras</t>
  </si>
  <si>
    <t>Lisauskas</t>
  </si>
  <si>
    <t>2004-05-19</t>
  </si>
  <si>
    <t>D.Jankauskaitė</t>
  </si>
  <si>
    <t>Motiejus</t>
  </si>
  <si>
    <t>Skrodenis</t>
  </si>
  <si>
    <t>Giedrius</t>
  </si>
  <si>
    <t>Rupeika</t>
  </si>
  <si>
    <t>1992-09-10</t>
  </si>
  <si>
    <t>Nojus</t>
  </si>
  <si>
    <t>Budavičius</t>
  </si>
  <si>
    <t>1999-05-14</t>
  </si>
  <si>
    <t>Valauskas</t>
  </si>
  <si>
    <t>1997-07-04</t>
  </si>
  <si>
    <t>Benas</t>
  </si>
  <si>
    <t>Skamaročius</t>
  </si>
  <si>
    <t>2002-11-18</t>
  </si>
  <si>
    <t>E. Dilys</t>
  </si>
  <si>
    <t>Daunoravičius</t>
  </si>
  <si>
    <t>2004-06-22</t>
  </si>
  <si>
    <t xml:space="preserve">A.Kazlauskas </t>
  </si>
  <si>
    <t>400 m bėgimas vyrams</t>
  </si>
  <si>
    <t>Gustautas</t>
  </si>
  <si>
    <t>Pažėra</t>
  </si>
  <si>
    <t>2006-11-08</t>
  </si>
  <si>
    <t xml:space="preserve">Linas </t>
  </si>
  <si>
    <t>Šinkūnas</t>
  </si>
  <si>
    <t>2000-01-18</t>
  </si>
  <si>
    <t>Kalesnykas</t>
  </si>
  <si>
    <t>2002-12-16</t>
  </si>
  <si>
    <t>Mantas</t>
  </si>
  <si>
    <t>Padegimas</t>
  </si>
  <si>
    <t>2006-07-10</t>
  </si>
  <si>
    <t>Almantas</t>
  </si>
  <si>
    <t>Dapkevičius</t>
  </si>
  <si>
    <t>1996-09-11</t>
  </si>
  <si>
    <t>Marijampolė</t>
  </si>
  <si>
    <t>MSC</t>
  </si>
  <si>
    <t>MLASK</t>
  </si>
  <si>
    <t>A.Kazlauskas, D.Urbonienė</t>
  </si>
  <si>
    <t>Martas</t>
  </si>
  <si>
    <t>Damažeckas</t>
  </si>
  <si>
    <t>2004-01-18</t>
  </si>
  <si>
    <t>Arvydas</t>
  </si>
  <si>
    <t>Kazlauskas</t>
  </si>
  <si>
    <t>2001-11-02</t>
  </si>
  <si>
    <t>Ignas</t>
  </si>
  <si>
    <t>Dailidėnas</t>
  </si>
  <si>
    <t>1995-01-30</t>
  </si>
  <si>
    <t>Einius</t>
  </si>
  <si>
    <t>Trumpa</t>
  </si>
  <si>
    <t>1998-06-23</t>
  </si>
  <si>
    <t>Dariuš</t>
  </si>
  <si>
    <t>Križanovskij</t>
  </si>
  <si>
    <t>1998-06-12</t>
  </si>
  <si>
    <t>P.Žukienė. V.Kozlov</t>
  </si>
  <si>
    <t>Mažvydas</t>
  </si>
  <si>
    <t>Bivainis</t>
  </si>
  <si>
    <t>2001-02-08</t>
  </si>
  <si>
    <t>Martynas</t>
  </si>
  <si>
    <t>Čepas</t>
  </si>
  <si>
    <t>2001-09-19</t>
  </si>
  <si>
    <t>savarankiškai</t>
  </si>
  <si>
    <t>1998-04-27</t>
  </si>
  <si>
    <t>Juonytė</t>
  </si>
  <si>
    <t>Aušrinė Marija</t>
  </si>
  <si>
    <t>2000-03-29</t>
  </si>
  <si>
    <t>Borash</t>
  </si>
  <si>
    <t>Darya</t>
  </si>
  <si>
    <t>R.Norkus</t>
  </si>
  <si>
    <t xml:space="preserve">Surova </t>
  </si>
  <si>
    <t xml:space="preserve">Ana Karilė </t>
  </si>
  <si>
    <t>A.Buliuolis</t>
  </si>
  <si>
    <t>1999-07-07</t>
  </si>
  <si>
    <t>Klybaitė</t>
  </si>
  <si>
    <t>Ramunė</t>
  </si>
  <si>
    <t>2002-03-30</t>
  </si>
  <si>
    <t>Repšytė</t>
  </si>
  <si>
    <t>Meda</t>
  </si>
  <si>
    <t>1500 m bėgimas moterims</t>
  </si>
  <si>
    <t>2002-01-03</t>
  </si>
  <si>
    <t>2001-04-13</t>
  </si>
  <si>
    <t>Bartkevičius</t>
  </si>
  <si>
    <t>T.Nekrošaitė</t>
  </si>
  <si>
    <t>2004-03-13</t>
  </si>
  <si>
    <t>Balžekas</t>
  </si>
  <si>
    <t xml:space="preserve">Kajus </t>
  </si>
  <si>
    <t>Ieties metimas vyrams</t>
  </si>
  <si>
    <t>1500 m bėgimas vyrams</t>
  </si>
  <si>
    <t>Faustas</t>
  </si>
  <si>
    <t xml:space="preserve">Marcinkevičius </t>
  </si>
  <si>
    <t>J. Beržanskis, R. Kančys</t>
  </si>
  <si>
    <t>Robert</t>
  </si>
  <si>
    <t>Antonovič</t>
  </si>
  <si>
    <t>1998-05-01</t>
  </si>
  <si>
    <t>P. Žukienė</t>
  </si>
  <si>
    <t>Justinas</t>
  </si>
  <si>
    <t>Laurinaitis</t>
  </si>
  <si>
    <t>1996-05-16</t>
  </si>
  <si>
    <t>J. Garalevičius</t>
  </si>
  <si>
    <t>2000-01-17</t>
  </si>
  <si>
    <t>Tomas</t>
  </si>
  <si>
    <t>Miliūnas</t>
  </si>
  <si>
    <t>1996-07-17</t>
  </si>
  <si>
    <t>Ramojus</t>
  </si>
  <si>
    <t>Balevičius</t>
  </si>
  <si>
    <t>1999-11-04</t>
  </si>
  <si>
    <t>Airidas</t>
  </si>
  <si>
    <t>Kebleris</t>
  </si>
  <si>
    <t>2005-01-20</t>
  </si>
  <si>
    <t>Vanagas</t>
  </si>
  <si>
    <t>2003-12-29</t>
  </si>
  <si>
    <t>I.Juodeškienė</t>
  </si>
  <si>
    <t>Vilius</t>
  </si>
  <si>
    <t>Puidokas</t>
  </si>
  <si>
    <t>1997-12-28</t>
  </si>
  <si>
    <t>2005-11-26</t>
  </si>
  <si>
    <t>Mockus</t>
  </si>
  <si>
    <t xml:space="preserve">Naglis </t>
  </si>
  <si>
    <t>3.40</t>
  </si>
  <si>
    <t>2003-07-10</t>
  </si>
  <si>
    <t>Šimkus</t>
  </si>
  <si>
    <t>Andrius</t>
  </si>
  <si>
    <t>3.10</t>
  </si>
  <si>
    <t>XXX</t>
  </si>
  <si>
    <t>O</t>
  </si>
  <si>
    <t>3.80</t>
  </si>
  <si>
    <t>XXO</t>
  </si>
  <si>
    <t>XO</t>
  </si>
  <si>
    <t>2007-08-02</t>
  </si>
  <si>
    <t>Gustas</t>
  </si>
  <si>
    <t>Kasparas</t>
  </si>
  <si>
    <t>3.90</t>
  </si>
  <si>
    <t>2003-09-21</t>
  </si>
  <si>
    <t>Šalnaitis</t>
  </si>
  <si>
    <t>Modestas</t>
  </si>
  <si>
    <t>4.35</t>
  </si>
  <si>
    <t>4.25</t>
  </si>
  <si>
    <t>4.15</t>
  </si>
  <si>
    <t>4.10</t>
  </si>
  <si>
    <t>4.05</t>
  </si>
  <si>
    <t>3.95</t>
  </si>
  <si>
    <t>3.75</t>
  </si>
  <si>
    <t>3.05</t>
  </si>
  <si>
    <t>2.85</t>
  </si>
  <si>
    <t>Šuolis su kartimi vyrams</t>
  </si>
  <si>
    <t>R.Ramanauskaite</t>
  </si>
  <si>
    <t>2003-09-09</t>
  </si>
  <si>
    <t>Mankevičiūtė</t>
  </si>
  <si>
    <t>Miglė</t>
  </si>
  <si>
    <t>2006-09-19</t>
  </si>
  <si>
    <t>Virbalaitė</t>
  </si>
  <si>
    <t>E.Matusevičius, J.Radžius</t>
  </si>
  <si>
    <t>Vilnius-Ariogala</t>
  </si>
  <si>
    <t>2004-02-20</t>
  </si>
  <si>
    <t>Steponaitė</t>
  </si>
  <si>
    <t>Gustina</t>
  </si>
  <si>
    <t>1997-05-27</t>
  </si>
  <si>
    <t>Kunickaitė</t>
  </si>
  <si>
    <t>Ieties metimas moterims</t>
  </si>
  <si>
    <t>2004-02-23</t>
  </si>
  <si>
    <t>Vyšniauskaitė</t>
  </si>
  <si>
    <t>Auksė</t>
  </si>
  <si>
    <t>1999-04-01</t>
  </si>
  <si>
    <t>Valatkaitytė</t>
  </si>
  <si>
    <t>Greta</t>
  </si>
  <si>
    <t>2006-09-06</t>
  </si>
  <si>
    <t>Kučinskaitė</t>
  </si>
  <si>
    <t>Radha</t>
  </si>
  <si>
    <t>2005-10-20</t>
  </si>
  <si>
    <t>Gliaubičiūtė</t>
  </si>
  <si>
    <t>1993-06-13</t>
  </si>
  <si>
    <t>Žilevičė</t>
  </si>
  <si>
    <t xml:space="preserve">Laura </t>
  </si>
  <si>
    <t>2005-05-14</t>
  </si>
  <si>
    <t>Ižikovaitė</t>
  </si>
  <si>
    <t>M. Vadeikis, N. Sabaliauskienė</t>
  </si>
  <si>
    <t>2006-09-01</t>
  </si>
  <si>
    <t>Kutkaitė</t>
  </si>
  <si>
    <t>2006-06-01</t>
  </si>
  <si>
    <t>Šutkutė</t>
  </si>
  <si>
    <t>V.Šilinskas, V.Lebeckienė</t>
  </si>
  <si>
    <t>2001-02-26</t>
  </si>
  <si>
    <t>Malinauskaitė</t>
  </si>
  <si>
    <t>2006-05-12</t>
  </si>
  <si>
    <t>Fiodorovaitė</t>
  </si>
  <si>
    <t xml:space="preserve">Joana  </t>
  </si>
  <si>
    <t>2002-06-09</t>
  </si>
  <si>
    <t>1996-11-09</t>
  </si>
  <si>
    <t>Baubonytė</t>
  </si>
  <si>
    <t>Silvija</t>
  </si>
  <si>
    <t>2000-04-01</t>
  </si>
  <si>
    <t>Savickaitė</t>
  </si>
  <si>
    <t>2001-01-23</t>
  </si>
  <si>
    <t>Beganskaitė</t>
  </si>
  <si>
    <t>Juana</t>
  </si>
  <si>
    <t>Aleksejėvičiūtė</t>
  </si>
  <si>
    <t>Toma</t>
  </si>
  <si>
    <t>2006-08-01</t>
  </si>
  <si>
    <t>Karosaitė</t>
  </si>
  <si>
    <t>2004-03-03</t>
  </si>
  <si>
    <t>Zalatoriūtė</t>
  </si>
  <si>
    <t>Finalas B</t>
  </si>
  <si>
    <t>J.Čižaukas, M.Krakys</t>
  </si>
  <si>
    <t>2000-09-18</t>
  </si>
  <si>
    <t>Jonauskytė</t>
  </si>
  <si>
    <t>Akvilė</t>
  </si>
  <si>
    <t>A.Gavėnas</t>
  </si>
  <si>
    <t>1998-01-02</t>
  </si>
  <si>
    <t>Unskinaitė</t>
  </si>
  <si>
    <t>Aistė</t>
  </si>
  <si>
    <t>1995-08-09</t>
  </si>
  <si>
    <t>Deliautaitė</t>
  </si>
  <si>
    <t>1991-12-04</t>
  </si>
  <si>
    <t>Misiūnaitė</t>
  </si>
  <si>
    <t>Eva</t>
  </si>
  <si>
    <t>M.Skrabulis, L.Juchneviciene</t>
  </si>
  <si>
    <t>2002-04-08</t>
  </si>
  <si>
    <t>Sabaitytė</t>
  </si>
  <si>
    <t>Lukrecija</t>
  </si>
  <si>
    <t>Finalas A</t>
  </si>
  <si>
    <t>100 m bėgimas moterims</t>
  </si>
  <si>
    <t>Šuolis į tolį vyrams</t>
  </si>
  <si>
    <t>Merūnas</t>
  </si>
  <si>
    <t>Martinkus</t>
  </si>
  <si>
    <t>2002-01-01</t>
  </si>
  <si>
    <t>A.Gricevičius,A.Donėla</t>
  </si>
  <si>
    <t>Rytis Kasparas</t>
  </si>
  <si>
    <t>Šapka</t>
  </si>
  <si>
    <t>2002-12-19</t>
  </si>
  <si>
    <t>Dominykas</t>
  </si>
  <si>
    <t>Petrosevičius</t>
  </si>
  <si>
    <t>1997-01-28</t>
  </si>
  <si>
    <t>M.Vadeikis, V.Kiaulakis</t>
  </si>
  <si>
    <t>Pinas</t>
  </si>
  <si>
    <t>1999-01-15</t>
  </si>
  <si>
    <t>E.Žilys</t>
  </si>
  <si>
    <t>Ričardas</t>
  </si>
  <si>
    <t>Gedminas</t>
  </si>
  <si>
    <t>1999-03-20</t>
  </si>
  <si>
    <t>Regimantas</t>
  </si>
  <si>
    <t>Tiškus</t>
  </si>
  <si>
    <t>2000-09-22</t>
  </si>
  <si>
    <t>2v</t>
  </si>
  <si>
    <t>DNF</t>
  </si>
  <si>
    <t>A. Gricevičius, I. Gricevičienė</t>
  </si>
  <si>
    <t>1998-09-12</t>
  </si>
  <si>
    <t>Asauskas</t>
  </si>
  <si>
    <t>Algirdas</t>
  </si>
  <si>
    <t>400 m barjerinis bėgimas vyrams</t>
  </si>
  <si>
    <t>2022-06-11</t>
  </si>
  <si>
    <t>1998-06-14</t>
  </si>
  <si>
    <t>Gargasaitė</t>
  </si>
  <si>
    <t xml:space="preserve">V.Lebeckienė </t>
  </si>
  <si>
    <t>JKKSC</t>
  </si>
  <si>
    <t>Jonava</t>
  </si>
  <si>
    <t>2004-06-07</t>
  </si>
  <si>
    <t>Sarafinaitė</t>
  </si>
  <si>
    <t xml:space="preserve">Ema </t>
  </si>
  <si>
    <t>bėgima iš</t>
  </si>
  <si>
    <t>2006-08-25</t>
  </si>
  <si>
    <t>Teteriukovė</t>
  </si>
  <si>
    <t>Reda</t>
  </si>
  <si>
    <t>V. Šilinskas, L. Leikuvienė</t>
  </si>
  <si>
    <t>2001-10-11</t>
  </si>
  <si>
    <t xml:space="preserve">Baciūtė </t>
  </si>
  <si>
    <t>Julija</t>
  </si>
  <si>
    <t>A. Kavaliauskas, V. Komisaraitis</t>
  </si>
  <si>
    <t>Sporto centras</t>
  </si>
  <si>
    <t>Kisnieriūtė</t>
  </si>
  <si>
    <t>N.Gedgaudienė</t>
  </si>
  <si>
    <t>2005-03-20</t>
  </si>
  <si>
    <t>Valančiūtė</t>
  </si>
  <si>
    <t>400 m barjerinis bėgimas moterims</t>
  </si>
  <si>
    <t>2006-01-20</t>
  </si>
  <si>
    <t>Griauslyte</t>
  </si>
  <si>
    <t xml:space="preserve">Nomeda </t>
  </si>
  <si>
    <t>2001-05-14</t>
  </si>
  <si>
    <t>Mockutė</t>
  </si>
  <si>
    <t>2005-02-11</t>
  </si>
  <si>
    <t>Nikiforovaite</t>
  </si>
  <si>
    <t xml:space="preserve">Ieva </t>
  </si>
  <si>
    <t>Rutulio stūmimas moterims</t>
  </si>
  <si>
    <t>2004-02-08</t>
  </si>
  <si>
    <t xml:space="preserve">Bukauskaitė </t>
  </si>
  <si>
    <t xml:space="preserve">Evelina </t>
  </si>
  <si>
    <t>2001-03-21</t>
  </si>
  <si>
    <t>Majauskaitė</t>
  </si>
  <si>
    <t>2</t>
  </si>
  <si>
    <t>T.Krasauskienė</t>
  </si>
  <si>
    <t>2001-10-08</t>
  </si>
  <si>
    <t>Kazlauskaitė</t>
  </si>
  <si>
    <t>Elzė Viktorija</t>
  </si>
  <si>
    <t>1998-02-10</t>
  </si>
  <si>
    <t>Bukovskė</t>
  </si>
  <si>
    <t>Simona</t>
  </si>
  <si>
    <t>A. Bajoras</t>
  </si>
  <si>
    <t>KU</t>
  </si>
  <si>
    <t>2000-05-26</t>
  </si>
  <si>
    <t>Tirevičiūtė</t>
  </si>
  <si>
    <t>Gintarė</t>
  </si>
  <si>
    <t>J.Baikštienė</t>
  </si>
  <si>
    <t>1999-05-08</t>
  </si>
  <si>
    <t>Baikštytė</t>
  </si>
  <si>
    <t>Šuolis į aukštį moterims</t>
  </si>
  <si>
    <t>400 m barjerinis bėgimas vyrams (0.838)</t>
  </si>
  <si>
    <t>800 m bėgimas moterims</t>
  </si>
  <si>
    <t>Gavelytė</t>
  </si>
  <si>
    <t>2004-08-10</t>
  </si>
  <si>
    <t>Juočinskytė</t>
  </si>
  <si>
    <t>2005-01-01</t>
  </si>
  <si>
    <t>Kėdainiai</t>
  </si>
  <si>
    <t>Kėdainių SC</t>
  </si>
  <si>
    <t>Z.Peleckienė</t>
  </si>
  <si>
    <t>Dirsytė</t>
  </si>
  <si>
    <t>2005-11-18</t>
  </si>
  <si>
    <t>200 m bėgimas moterims</t>
  </si>
  <si>
    <t>Šimkevičiūtė</t>
  </si>
  <si>
    <t>2005-10-24</t>
  </si>
  <si>
    <t>2005-08-26</t>
  </si>
  <si>
    <t>200 m bėgimas vyrams</t>
  </si>
  <si>
    <t>Pšitulskis</t>
  </si>
  <si>
    <t>Adas</t>
  </si>
  <si>
    <t>Dambrauskas</t>
  </si>
  <si>
    <t>2005-06-01</t>
  </si>
  <si>
    <t>A. Tolstiks, N. Daugėlienė</t>
  </si>
  <si>
    <t xml:space="preserve">Tadas </t>
  </si>
  <si>
    <t>Ivanauskas</t>
  </si>
  <si>
    <t>2005-04-26</t>
  </si>
  <si>
    <t>Erikas</t>
  </si>
  <si>
    <t>Šimašius</t>
  </si>
  <si>
    <t>2005-01-19</t>
  </si>
  <si>
    <t>NT</t>
  </si>
  <si>
    <t>Rakutis</t>
  </si>
  <si>
    <t>2004-05-23</t>
  </si>
  <si>
    <t>Astrauskas</t>
  </si>
  <si>
    <t>1998-03-24</t>
  </si>
  <si>
    <t>Rutulio stūmimas vyrams</t>
  </si>
  <si>
    <t>Šarūnas</t>
  </si>
  <si>
    <t>Banevičius</t>
  </si>
  <si>
    <t>1991-11-20</t>
  </si>
  <si>
    <t>BĮ Klaipėdos LAM</t>
  </si>
  <si>
    <t>V.Murašovas</t>
  </si>
  <si>
    <t>18.55</t>
  </si>
  <si>
    <t xml:space="preserve">Simonas </t>
  </si>
  <si>
    <t>Bakanas</t>
  </si>
  <si>
    <t>2002-03-25</t>
  </si>
  <si>
    <t>17.13</t>
  </si>
  <si>
    <t xml:space="preserve">Augustas </t>
  </si>
  <si>
    <t>Inda</t>
  </si>
  <si>
    <t>2000-08-04</t>
  </si>
  <si>
    <t>16.33</t>
  </si>
  <si>
    <t>Čepys</t>
  </si>
  <si>
    <t>2001-06-18</t>
  </si>
  <si>
    <t>FDU</t>
  </si>
  <si>
    <t>ind.</t>
  </si>
  <si>
    <t>V.Murašovas, A.Bajoras</t>
  </si>
  <si>
    <t>16.18</t>
  </si>
  <si>
    <t>Tautvydas</t>
  </si>
  <si>
    <t>Vytenis</t>
  </si>
  <si>
    <t>Giedraitis</t>
  </si>
  <si>
    <t>1998-08-13</t>
  </si>
  <si>
    <t>A. Šedys</t>
  </si>
  <si>
    <t>Domanaitis</t>
  </si>
  <si>
    <t>2006-07-29</t>
  </si>
  <si>
    <t>800 m bėgimas vyrams</t>
  </si>
  <si>
    <t>Konstantinas</t>
  </si>
  <si>
    <t>Stankus</t>
  </si>
  <si>
    <t>2005-11-29</t>
  </si>
  <si>
    <t>Rafaelis</t>
  </si>
  <si>
    <t>Pankūnas</t>
  </si>
  <si>
    <t>2003-07-02</t>
  </si>
  <si>
    <t>Gytis</t>
  </si>
  <si>
    <t>Andrikėnas</t>
  </si>
  <si>
    <t>2002-09-24</t>
  </si>
  <si>
    <t>Z. Zenkevičius</t>
  </si>
  <si>
    <t>Algimantas</t>
  </si>
  <si>
    <t>Žemaitaitis</t>
  </si>
  <si>
    <t>1998-01-13</t>
  </si>
  <si>
    <t>KSU</t>
  </si>
  <si>
    <t>P. Žukienė ir V. Kozlov</t>
  </si>
  <si>
    <t>Edvardas</t>
  </si>
  <si>
    <t>Aukštuolis</t>
  </si>
  <si>
    <t>2005-04-06</t>
  </si>
  <si>
    <t>R.Kančys</t>
  </si>
  <si>
    <t>Zubrickas</t>
  </si>
  <si>
    <t>2003-08-20</t>
  </si>
  <si>
    <t>E.Petrokas</t>
  </si>
  <si>
    <t>1998-03-18</t>
  </si>
  <si>
    <t>Baikštys</t>
  </si>
  <si>
    <t>Juozas</t>
  </si>
  <si>
    <t>A.Gricevičius,I.Gricevičienė</t>
  </si>
  <si>
    <t xml:space="preserve">A.Baranauskas </t>
  </si>
  <si>
    <t>2001-11-09</t>
  </si>
  <si>
    <t xml:space="preserve">Bukauskas </t>
  </si>
  <si>
    <t xml:space="preserve">A.Baranauskas , A.Gavelytė </t>
  </si>
  <si>
    <t>1994-11-20</t>
  </si>
  <si>
    <t xml:space="preserve">Glebauskas </t>
  </si>
  <si>
    <t xml:space="preserve">Adrijus </t>
  </si>
  <si>
    <t>Šuolis į aukštį vyrams</t>
  </si>
  <si>
    <t>+0.3</t>
  </si>
  <si>
    <t>+1.3</t>
  </si>
  <si>
    <t>+0.6</t>
  </si>
  <si>
    <t>0.0</t>
  </si>
  <si>
    <t>+1.2</t>
  </si>
  <si>
    <t>+0.4</t>
  </si>
  <si>
    <t>+1.4</t>
  </si>
  <si>
    <t>+0.7</t>
  </si>
  <si>
    <t>+0.5</t>
  </si>
  <si>
    <t>A.Gricevičius,</t>
  </si>
  <si>
    <t>x</t>
  </si>
  <si>
    <t>Trišuolis vyrams</t>
  </si>
  <si>
    <t>+0.2</t>
  </si>
  <si>
    <t>2005-09-29</t>
  </si>
  <si>
    <t xml:space="preserve">Barauskaitė </t>
  </si>
  <si>
    <t xml:space="preserve">Paulina </t>
  </si>
  <si>
    <t xml:space="preserve"> I. Gricevičienė</t>
  </si>
  <si>
    <t>A. Gricevičius,</t>
  </si>
  <si>
    <t>A.Gavelytė, S.Čėsna</t>
  </si>
  <si>
    <t xml:space="preserve">Mižutavičiūtė </t>
  </si>
  <si>
    <t xml:space="preserve">Aistė </t>
  </si>
  <si>
    <t>2002-10-11</t>
  </si>
  <si>
    <t>+0.8</t>
  </si>
  <si>
    <t>+1.0</t>
  </si>
  <si>
    <t>1997-06-20</t>
  </si>
  <si>
    <t>Zagainova</t>
  </si>
  <si>
    <t>Diana</t>
  </si>
  <si>
    <t>Trišuolis moterys</t>
  </si>
  <si>
    <t>A.Kitanov</t>
  </si>
  <si>
    <t>K.Šapka</t>
  </si>
  <si>
    <t>I.Jefimova</t>
  </si>
  <si>
    <t>5000 m bėgimas vyrams</t>
  </si>
  <si>
    <t>Robertas</t>
  </si>
  <si>
    <t>Vališauskas</t>
  </si>
  <si>
    <t>1997-05-08</t>
  </si>
  <si>
    <t>Galčius</t>
  </si>
  <si>
    <t>2002-10-18</t>
  </si>
  <si>
    <t>K. Jezepčikas, V. Romankovas</t>
  </si>
  <si>
    <t>Smailys</t>
  </si>
  <si>
    <t>2004-05-13</t>
  </si>
  <si>
    <t>FinalasB</t>
  </si>
  <si>
    <t>2022 06 10-11</t>
  </si>
  <si>
    <t>KOMANDINIAI REZULTATAI:</t>
  </si>
  <si>
    <t>Komandos</t>
  </si>
  <si>
    <t>Taškai</t>
  </si>
  <si>
    <t>22236</t>
  </si>
  <si>
    <t>21377</t>
  </si>
  <si>
    <t>17622</t>
  </si>
  <si>
    <t>12413</t>
  </si>
  <si>
    <t>6414</t>
  </si>
  <si>
    <t>5322</t>
  </si>
  <si>
    <t>3637</t>
  </si>
  <si>
    <t>974</t>
  </si>
  <si>
    <t>Varžybų vyr. teisėjas</t>
  </si>
  <si>
    <t>Algirdas BARANAUSKAS (Nacionalinė kategorija)</t>
  </si>
  <si>
    <t>Varžybų vyr. sekretorius</t>
  </si>
  <si>
    <t>Alfonsas BULIUOLIS (Tarptautinė kategorija)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</si>
</sst>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yyyy\-mm\-dd;@"/>
    <numFmt numFmtId="167" formatCode="m:ss.00"/>
    <numFmt numFmtId="168" formatCode="ss.00"/>
  </numFmts>
  <fonts count="59" x14ac:knownFonts="1"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sz val="7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</font>
    <font>
      <b/>
      <sz val="8"/>
      <color indexed="8"/>
      <name val="Times New Roman"/>
      <family val="1"/>
    </font>
    <font>
      <i/>
      <sz val="12"/>
      <name val="Times New Roman"/>
      <family val="1"/>
    </font>
    <font>
      <sz val="6"/>
      <color indexed="9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6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  <charset val="186"/>
    </font>
    <font>
      <sz val="9"/>
      <color indexed="8"/>
      <name val="Times New Roman"/>
      <family val="1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color indexed="9"/>
      <name val="Times New Roman"/>
      <family val="1"/>
    </font>
    <font>
      <i/>
      <sz val="8"/>
      <name val="Times New Roman"/>
      <family val="1"/>
      <charset val="186"/>
    </font>
    <font>
      <sz val="11"/>
      <color indexed="9"/>
      <name val="Times New Roman"/>
      <family val="1"/>
      <charset val="186"/>
    </font>
    <font>
      <sz val="6"/>
      <name val="Times New Roman"/>
      <family val="1"/>
    </font>
    <font>
      <b/>
      <sz val="12"/>
      <name val="Times New Roman"/>
      <family val="1"/>
      <charset val="186"/>
    </font>
    <font>
      <b/>
      <sz val="9"/>
      <name val="Times New Roman"/>
      <family val="1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6" fillId="0" borderId="0"/>
    <xf numFmtId="0" fontId="5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3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65">
    <xf numFmtId="0" fontId="0" fillId="0" borderId="0" xfId="0"/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49" fontId="11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left"/>
    </xf>
    <xf numFmtId="0" fontId="8" fillId="0" borderId="0" xfId="1" applyFont="1" applyAlignment="1">
      <alignment horizontal="right"/>
    </xf>
    <xf numFmtId="2" fontId="10" fillId="0" borderId="0" xfId="1" applyNumberFormat="1" applyFont="1" applyAlignment="1">
      <alignment horizontal="center"/>
    </xf>
    <xf numFmtId="0" fontId="11" fillId="0" borderId="1" xfId="1" applyFont="1" applyBorder="1" applyAlignment="1">
      <alignment horizontal="left" vertical="center"/>
    </xf>
    <xf numFmtId="164" fontId="11" fillId="0" borderId="1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49" fontId="14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5" xfId="1" applyFont="1" applyBorder="1" applyAlignment="1">
      <alignment horizontal="right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49" fontId="11" fillId="0" borderId="0" xfId="2" applyNumberFormat="1" applyFont="1"/>
    <xf numFmtId="0" fontId="15" fillId="0" borderId="0" xfId="1" applyFont="1" applyAlignment="1">
      <alignment horizontal="left"/>
    </xf>
    <xf numFmtId="49" fontId="15" fillId="0" borderId="0" xfId="1" applyNumberFormat="1" applyFont="1" applyAlignment="1">
      <alignment horizontal="left"/>
    </xf>
    <xf numFmtId="0" fontId="15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14" fontId="17" fillId="0" borderId="0" xfId="1" applyNumberFormat="1" applyFont="1" applyAlignment="1">
      <alignment horizontal="right"/>
    </xf>
    <xf numFmtId="49" fontId="18" fillId="0" borderId="0" xfId="1" applyNumberFormat="1" applyFont="1"/>
    <xf numFmtId="0" fontId="18" fillId="0" borderId="0" xfId="1" applyFont="1" applyAlignment="1">
      <alignment horizontal="left"/>
    </xf>
    <xf numFmtId="49" fontId="19" fillId="0" borderId="0" xfId="2" applyNumberFormat="1" applyFont="1" applyAlignment="1">
      <alignment horizontal="right"/>
    </xf>
    <xf numFmtId="0" fontId="20" fillId="0" borderId="0" xfId="1" applyFont="1" applyAlignment="1">
      <alignment horizontal="left"/>
    </xf>
    <xf numFmtId="0" fontId="21" fillId="0" borderId="0" xfId="1" applyFont="1" applyAlignment="1">
      <alignment vertical="center"/>
    </xf>
    <xf numFmtId="49" fontId="15" fillId="0" borderId="0" xfId="2" applyNumberFormat="1" applyFont="1" applyAlignment="1">
      <alignment horizontal="right"/>
    </xf>
    <xf numFmtId="49" fontId="1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49" fontId="21" fillId="0" borderId="0" xfId="1" applyNumberFormat="1" applyFont="1" applyAlignment="1">
      <alignment horizontal="left" vertical="center"/>
    </xf>
    <xf numFmtId="0" fontId="21" fillId="0" borderId="0" xfId="1" applyFont="1" applyAlignment="1">
      <alignment horizontal="right" vertical="center"/>
    </xf>
    <xf numFmtId="0" fontId="22" fillId="0" borderId="0" xfId="1" applyFont="1" applyAlignment="1">
      <alignment vertical="center"/>
    </xf>
    <xf numFmtId="0" fontId="18" fillId="0" borderId="0" xfId="0" applyFont="1"/>
    <xf numFmtId="0" fontId="21" fillId="0" borderId="0" xfId="1" applyFont="1"/>
    <xf numFmtId="0" fontId="21" fillId="0" borderId="0" xfId="1" applyFont="1" applyAlignment="1">
      <alignment horizontal="center"/>
    </xf>
    <xf numFmtId="49" fontId="21" fillId="0" borderId="0" xfId="1" applyNumberFormat="1" applyFont="1" applyAlignment="1">
      <alignment horizontal="left"/>
    </xf>
    <xf numFmtId="0" fontId="21" fillId="0" borderId="0" xfId="1" applyFont="1" applyAlignment="1">
      <alignment horizontal="right"/>
    </xf>
    <xf numFmtId="0" fontId="20" fillId="0" borderId="0" xfId="1" applyFont="1"/>
    <xf numFmtId="0" fontId="20" fillId="0" borderId="0" xfId="0" applyFont="1"/>
    <xf numFmtId="0" fontId="20" fillId="0" borderId="0" xfId="0" applyFont="1" applyFill="1"/>
    <xf numFmtId="0" fontId="20" fillId="0" borderId="0" xfId="1" applyFont="1" applyFill="1"/>
    <xf numFmtId="0" fontId="21" fillId="0" borderId="0" xfId="1" applyFont="1" applyFill="1" applyAlignment="1">
      <alignment horizontal="right"/>
    </xf>
    <xf numFmtId="0" fontId="21" fillId="0" borderId="0" xfId="1" applyFont="1" applyFill="1"/>
    <xf numFmtId="49" fontId="21" fillId="0" borderId="0" xfId="1" applyNumberFormat="1" applyFont="1" applyFill="1" applyAlignment="1">
      <alignment horizontal="left"/>
    </xf>
    <xf numFmtId="49" fontId="11" fillId="0" borderId="0" xfId="1" applyNumberFormat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18" fillId="0" borderId="0" xfId="0" applyFont="1" applyFill="1"/>
    <xf numFmtId="0" fontId="22" fillId="0" borderId="0" xfId="1" applyFont="1" applyFill="1" applyAlignment="1">
      <alignment vertical="center"/>
    </xf>
    <xf numFmtId="0" fontId="21" fillId="0" borderId="0" xfId="1" applyFont="1" applyFill="1" applyAlignment="1">
      <alignment horizontal="right" vertical="center"/>
    </xf>
    <xf numFmtId="0" fontId="21" fillId="0" borderId="0" xfId="1" applyFont="1" applyFill="1" applyAlignment="1">
      <alignment vertical="center"/>
    </xf>
    <xf numFmtId="49" fontId="21" fillId="0" borderId="0" xfId="1" applyNumberFormat="1" applyFont="1" applyFill="1" applyAlignment="1">
      <alignment horizontal="left" vertical="center"/>
    </xf>
    <xf numFmtId="49" fontId="11" fillId="0" borderId="0" xfId="1" applyNumberFormat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49" fontId="15" fillId="0" borderId="0" xfId="2" applyNumberFormat="1" applyFont="1" applyFill="1" applyAlignment="1">
      <alignment horizontal="right"/>
    </xf>
    <xf numFmtId="0" fontId="20" fillId="0" borderId="0" xfId="1" applyFont="1" applyFill="1" applyAlignment="1">
      <alignment horizontal="left"/>
    </xf>
    <xf numFmtId="0" fontId="8" fillId="0" borderId="0" xfId="1" applyFont="1" applyFill="1" applyAlignment="1">
      <alignment horizontal="right"/>
    </xf>
    <xf numFmtId="0" fontId="8" fillId="0" borderId="0" xfId="1" applyFont="1" applyFill="1"/>
    <xf numFmtId="49" fontId="8" fillId="0" borderId="0" xfId="1" applyNumberFormat="1" applyFont="1" applyFill="1" applyAlignment="1">
      <alignment horizontal="left"/>
    </xf>
    <xf numFmtId="0" fontId="8" fillId="0" borderId="0" xfId="1" applyFont="1" applyFill="1" applyAlignment="1">
      <alignment horizontal="center"/>
    </xf>
    <xf numFmtId="49" fontId="19" fillId="0" borderId="0" xfId="2" applyNumberFormat="1" applyFont="1" applyFill="1" applyAlignment="1">
      <alignment horizontal="right"/>
    </xf>
    <xf numFmtId="0" fontId="18" fillId="0" borderId="0" xfId="1" applyFont="1" applyFill="1" applyAlignment="1">
      <alignment horizontal="left"/>
    </xf>
    <xf numFmtId="49" fontId="18" fillId="0" borderId="0" xfId="1" applyNumberFormat="1" applyFont="1" applyFill="1"/>
    <xf numFmtId="14" fontId="17" fillId="0" borderId="0" xfId="1" applyNumberFormat="1" applyFont="1" applyFill="1" applyAlignment="1">
      <alignment horizontal="right"/>
    </xf>
    <xf numFmtId="0" fontId="15" fillId="0" borderId="0" xfId="1" applyFont="1" applyFill="1" applyAlignment="1">
      <alignment horizontal="right"/>
    </xf>
    <xf numFmtId="0" fontId="15" fillId="0" borderId="0" xfId="1" applyFont="1" applyFill="1" applyAlignment="1">
      <alignment horizontal="center"/>
    </xf>
    <xf numFmtId="0" fontId="15" fillId="0" borderId="0" xfId="1" applyFont="1" applyFill="1"/>
    <xf numFmtId="49" fontId="15" fillId="0" borderId="0" xfId="1" applyNumberFormat="1" applyFont="1" applyFill="1" applyAlignment="1">
      <alignment horizontal="left"/>
    </xf>
    <xf numFmtId="0" fontId="15" fillId="0" borderId="0" xfId="1" applyFont="1" applyFill="1" applyAlignment="1">
      <alignment horizontal="left"/>
    </xf>
    <xf numFmtId="49" fontId="11" fillId="0" borderId="0" xfId="2" applyNumberFormat="1" applyFont="1" applyFill="1"/>
    <xf numFmtId="0" fontId="13" fillId="0" borderId="9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right" vertical="center"/>
    </xf>
    <xf numFmtId="0" fontId="13" fillId="0" borderId="6" xfId="1" applyFont="1" applyFill="1" applyBorder="1" applyAlignment="1">
      <alignment horizontal="left" vertical="center"/>
    </xf>
    <xf numFmtId="49" fontId="13" fillId="0" borderId="7" xfId="1" applyNumberFormat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49" fontId="13" fillId="0" borderId="5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left" vertical="center"/>
    </xf>
    <xf numFmtId="49" fontId="14" fillId="0" borderId="2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1" fontId="13" fillId="0" borderId="1" xfId="1" applyNumberFormat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/>
    </xf>
    <xf numFmtId="164" fontId="11" fillId="0" borderId="1" xfId="2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left" vertical="center"/>
    </xf>
    <xf numFmtId="49" fontId="14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1" fontId="13" fillId="0" borderId="0" xfId="1" applyNumberFormat="1" applyFont="1" applyFill="1" applyBorder="1" applyAlignment="1">
      <alignment horizontal="center" vertical="center"/>
    </xf>
    <xf numFmtId="2" fontId="12" fillId="0" borderId="0" xfId="2" applyNumberFormat="1" applyFont="1" applyFill="1" applyBorder="1" applyAlignment="1">
      <alignment horizontal="center"/>
    </xf>
    <xf numFmtId="165" fontId="11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2" fontId="15" fillId="0" borderId="1" xfId="2" applyNumberFormat="1" applyFont="1" applyBorder="1" applyAlignment="1">
      <alignment horizontal="center"/>
    </xf>
    <xf numFmtId="1" fontId="13" fillId="0" borderId="1" xfId="3" applyNumberFormat="1" applyFont="1" applyBorder="1" applyAlignment="1">
      <alignment horizontal="center" vertical="center"/>
    </xf>
    <xf numFmtId="49" fontId="8" fillId="0" borderId="0" xfId="2" applyNumberFormat="1" applyFont="1"/>
    <xf numFmtId="49" fontId="15" fillId="0" borderId="0" xfId="2" applyNumberFormat="1" applyFont="1"/>
    <xf numFmtId="49" fontId="8" fillId="0" borderId="0" xfId="2" applyNumberFormat="1" applyFont="1" applyAlignment="1">
      <alignment horizontal="center"/>
    </xf>
    <xf numFmtId="0" fontId="8" fillId="0" borderId="0" xfId="2" applyFont="1"/>
    <xf numFmtId="0" fontId="11" fillId="0" borderId="10" xfId="2" applyFont="1" applyBorder="1" applyAlignment="1">
      <alignment horizontal="left" vertical="center" wrapText="1"/>
    </xf>
    <xf numFmtId="2" fontId="23" fillId="0" borderId="10" xfId="2" applyNumberFormat="1" applyFont="1" applyBorder="1" applyAlignment="1">
      <alignment horizontal="center" vertical="center"/>
    </xf>
    <xf numFmtId="2" fontId="24" fillId="0" borderId="10" xfId="2" applyNumberFormat="1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 vertical="center"/>
    </xf>
    <xf numFmtId="1" fontId="13" fillId="0" borderId="10" xfId="2" applyNumberFormat="1" applyFont="1" applyBorder="1" applyAlignment="1">
      <alignment horizontal="center" vertical="center"/>
    </xf>
    <xf numFmtId="49" fontId="11" fillId="0" borderId="10" xfId="2" applyNumberFormat="1" applyFont="1" applyBorder="1" applyAlignment="1">
      <alignment horizontal="left" vertical="center"/>
    </xf>
    <xf numFmtId="0" fontId="25" fillId="0" borderId="10" xfId="2" applyFont="1" applyBorder="1" applyAlignment="1">
      <alignment horizontal="left" vertical="center"/>
    </xf>
    <xf numFmtId="49" fontId="11" fillId="0" borderId="10" xfId="2" applyNumberFormat="1" applyFont="1" applyBorder="1" applyAlignment="1">
      <alignment horizontal="center" vertical="center"/>
    </xf>
    <xf numFmtId="0" fontId="15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right" vertical="center"/>
    </xf>
    <xf numFmtId="0" fontId="8" fillId="0" borderId="10" xfId="2" applyFont="1" applyBorder="1" applyAlignment="1">
      <alignment horizontal="center" vertical="center"/>
    </xf>
    <xf numFmtId="0" fontId="26" fillId="0" borderId="10" xfId="2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 wrapText="1"/>
    </xf>
    <xf numFmtId="2" fontId="8" fillId="0" borderId="13" xfId="2" applyNumberFormat="1" applyFont="1" applyBorder="1" applyAlignment="1">
      <alignment horizontal="center" vertical="center"/>
    </xf>
    <xf numFmtId="2" fontId="15" fillId="0" borderId="13" xfId="2" applyNumberFormat="1" applyFont="1" applyBorder="1" applyAlignment="1">
      <alignment horizontal="center" vertical="center"/>
    </xf>
    <xf numFmtId="2" fontId="27" fillId="0" borderId="1" xfId="2" applyNumberFormat="1" applyFont="1" applyBorder="1" applyAlignment="1">
      <alignment horizontal="center" vertical="center"/>
    </xf>
    <xf numFmtId="1" fontId="9" fillId="0" borderId="13" xfId="2" applyNumberFormat="1" applyFont="1" applyBorder="1" applyAlignment="1">
      <alignment horizontal="center" vertical="center"/>
    </xf>
    <xf numFmtId="1" fontId="13" fillId="0" borderId="13" xfId="2" applyNumberFormat="1" applyFont="1" applyBorder="1" applyAlignment="1">
      <alignment horizontal="center" vertical="center"/>
    </xf>
    <xf numFmtId="49" fontId="11" fillId="0" borderId="13" xfId="2" applyNumberFormat="1" applyFont="1" applyBorder="1" applyAlignment="1">
      <alignment horizontal="left" vertical="center"/>
    </xf>
    <xf numFmtId="0" fontId="25" fillId="0" borderId="13" xfId="2" applyFont="1" applyBorder="1" applyAlignment="1">
      <alignment horizontal="left" vertical="center"/>
    </xf>
    <xf numFmtId="166" fontId="11" fillId="0" borderId="13" xfId="2" applyNumberFormat="1" applyFont="1" applyBorder="1" applyAlignment="1">
      <alignment horizontal="center" vertical="center"/>
    </xf>
    <xf numFmtId="0" fontId="15" fillId="0" borderId="14" xfId="2" applyFont="1" applyBorder="1" applyAlignment="1">
      <alignment horizontal="left" vertical="center"/>
    </xf>
    <xf numFmtId="0" fontId="8" fillId="0" borderId="15" xfId="2" applyFont="1" applyBorder="1" applyAlignment="1">
      <alignment horizontal="right" vertical="center"/>
    </xf>
    <xf numFmtId="0" fontId="8" fillId="0" borderId="13" xfId="2" applyFont="1" applyBorder="1" applyAlignment="1">
      <alignment horizontal="center" vertical="center"/>
    </xf>
    <xf numFmtId="0" fontId="16" fillId="0" borderId="0" xfId="2" applyFont="1"/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6" fillId="0" borderId="18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29" fillId="0" borderId="7" xfId="4" applyFont="1" applyBorder="1" applyAlignment="1">
      <alignment horizontal="center" vertical="center"/>
    </xf>
    <xf numFmtId="49" fontId="13" fillId="0" borderId="16" xfId="2" applyNumberFormat="1" applyFont="1" applyBorder="1" applyAlignment="1">
      <alignment horizontal="center" vertical="center"/>
    </xf>
    <xf numFmtId="49" fontId="16" fillId="0" borderId="6" xfId="2" applyNumberFormat="1" applyFont="1" applyBorder="1" applyAlignment="1">
      <alignment horizontal="left" vertical="center"/>
    </xf>
    <xf numFmtId="49" fontId="16" fillId="0" borderId="5" xfId="2" applyNumberFormat="1" applyFont="1" applyBorder="1" applyAlignment="1">
      <alignment horizontal="right" vertical="center"/>
    </xf>
    <xf numFmtId="49" fontId="16" fillId="0" borderId="8" xfId="2" applyNumberFormat="1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5" fillId="0" borderId="0" xfId="2" applyFont="1"/>
    <xf numFmtId="0" fontId="8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8" fillId="0" borderId="0" xfId="2" applyFont="1" applyAlignment="1">
      <alignment horizontal="left"/>
    </xf>
    <xf numFmtId="49" fontId="18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left"/>
    </xf>
    <xf numFmtId="49" fontId="30" fillId="0" borderId="0" xfId="2" applyNumberFormat="1" applyFont="1" applyAlignment="1">
      <alignment horizontal="right"/>
    </xf>
    <xf numFmtId="0" fontId="22" fillId="0" borderId="0" xfId="2" applyFont="1" applyAlignment="1">
      <alignment vertical="center"/>
    </xf>
    <xf numFmtId="0" fontId="18" fillId="0" borderId="0" xfId="5" applyFont="1" applyAlignment="1">
      <alignment vertical="center"/>
    </xf>
    <xf numFmtId="0" fontId="20" fillId="0" borderId="0" xfId="2" applyFont="1"/>
    <xf numFmtId="167" fontId="31" fillId="0" borderId="0" xfId="0" applyNumberFormat="1" applyFont="1" applyAlignment="1">
      <alignment horizontal="center"/>
    </xf>
    <xf numFmtId="0" fontId="11" fillId="0" borderId="9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5" xfId="1" applyFont="1" applyBorder="1" applyAlignment="1">
      <alignment horizontal="right" vertical="center"/>
    </xf>
    <xf numFmtId="0" fontId="11" fillId="0" borderId="6" xfId="1" applyFont="1" applyBorder="1" applyAlignment="1">
      <alignment horizontal="left" vertical="center"/>
    </xf>
    <xf numFmtId="49" fontId="11" fillId="0" borderId="7" xfId="1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1" fontId="32" fillId="0" borderId="1" xfId="1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 shrinkToFit="1"/>
    </xf>
    <xf numFmtId="164" fontId="11" fillId="0" borderId="1" xfId="0" applyNumberFormat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center" shrinkToFit="1"/>
    </xf>
    <xf numFmtId="0" fontId="33" fillId="0" borderId="0" xfId="4" applyFont="1" applyFill="1"/>
    <xf numFmtId="49" fontId="34" fillId="0" borderId="0" xfId="4" applyNumberFormat="1" applyFont="1" applyFill="1"/>
    <xf numFmtId="49" fontId="35" fillId="0" borderId="0" xfId="4" applyNumberFormat="1" applyFont="1" applyFill="1" applyAlignment="1">
      <alignment horizontal="center"/>
    </xf>
    <xf numFmtId="0" fontId="36" fillId="0" borderId="0" xfId="4" applyFont="1" applyFill="1"/>
    <xf numFmtId="0" fontId="37" fillId="0" borderId="0" xfId="4" applyFont="1" applyFill="1" applyAlignment="1">
      <alignment vertical="center"/>
    </xf>
    <xf numFmtId="49" fontId="38" fillId="0" borderId="0" xfId="4" applyNumberFormat="1" applyFont="1" applyFill="1"/>
    <xf numFmtId="49" fontId="34" fillId="0" borderId="0" xfId="4" applyNumberFormat="1" applyFont="1" applyFill="1" applyAlignment="1">
      <alignment horizontal="center"/>
    </xf>
    <xf numFmtId="0" fontId="35" fillId="0" borderId="0" xfId="4" applyFont="1" applyFill="1" applyAlignment="1">
      <alignment horizontal="left"/>
    </xf>
    <xf numFmtId="0" fontId="34" fillId="0" borderId="0" xfId="4" applyFont="1" applyFill="1" applyAlignment="1">
      <alignment horizontal="center"/>
    </xf>
    <xf numFmtId="49" fontId="37" fillId="0" borderId="0" xfId="4" applyNumberFormat="1" applyFont="1" applyFill="1" applyAlignment="1">
      <alignment horizontal="left"/>
    </xf>
    <xf numFmtId="14" fontId="39" fillId="0" borderId="0" xfId="4" applyNumberFormat="1" applyFont="1" applyFill="1" applyAlignment="1">
      <alignment horizontal="right"/>
    </xf>
    <xf numFmtId="49" fontId="40" fillId="0" borderId="0" xfId="4" applyNumberFormat="1" applyFont="1" applyFill="1" applyAlignment="1">
      <alignment horizontal="center"/>
    </xf>
    <xf numFmtId="0" fontId="41" fillId="0" borderId="0" xfId="4" applyFont="1" applyFill="1" applyAlignment="1">
      <alignment horizontal="left"/>
    </xf>
    <xf numFmtId="0" fontId="40" fillId="0" borderId="0" xfId="4" applyFont="1" applyFill="1" applyAlignment="1">
      <alignment horizontal="center"/>
    </xf>
    <xf numFmtId="49" fontId="38" fillId="0" borderId="9" xfId="4" applyNumberFormat="1" applyFont="1" applyFill="1" applyBorder="1" applyAlignment="1">
      <alignment horizontal="center" vertical="center"/>
    </xf>
    <xf numFmtId="49" fontId="38" fillId="0" borderId="7" xfId="4" applyNumberFormat="1" applyFont="1" applyFill="1" applyBorder="1" applyAlignment="1">
      <alignment horizontal="center" vertical="center"/>
    </xf>
    <xf numFmtId="0" fontId="29" fillId="0" borderId="5" xfId="4" applyFont="1" applyFill="1" applyBorder="1" applyAlignment="1">
      <alignment horizontal="right" vertical="center"/>
    </xf>
    <xf numFmtId="0" fontId="29" fillId="0" borderId="6" xfId="4" applyFont="1" applyFill="1" applyBorder="1" applyAlignment="1">
      <alignment horizontal="left" vertical="center"/>
    </xf>
    <xf numFmtId="0" fontId="29" fillId="0" borderId="7" xfId="4" applyFont="1" applyFill="1" applyBorder="1" applyAlignment="1">
      <alignment horizontal="center" vertical="center"/>
    </xf>
    <xf numFmtId="2" fontId="29" fillId="0" borderId="7" xfId="4" applyNumberFormat="1" applyFont="1" applyFill="1" applyBorder="1" applyAlignment="1">
      <alignment horizontal="center" vertical="center"/>
    </xf>
    <xf numFmtId="0" fontId="29" fillId="0" borderId="4" xfId="4" applyFont="1" applyFill="1" applyBorder="1" applyAlignment="1">
      <alignment horizontal="center" vertical="center"/>
    </xf>
    <xf numFmtId="0" fontId="38" fillId="0" borderId="0" xfId="4" applyFont="1" applyFill="1" applyAlignment="1">
      <alignment horizontal="center"/>
    </xf>
    <xf numFmtId="0" fontId="34" fillId="0" borderId="1" xfId="4" applyFont="1" applyFill="1" applyBorder="1" applyAlignment="1">
      <alignment horizontal="center" vertical="center"/>
    </xf>
    <xf numFmtId="49" fontId="34" fillId="0" borderId="1" xfId="4" applyNumberFormat="1" applyFont="1" applyFill="1" applyBorder="1" applyAlignment="1">
      <alignment horizontal="center" vertical="center"/>
    </xf>
    <xf numFmtId="0" fontId="34" fillId="0" borderId="3" xfId="4" applyFont="1" applyFill="1" applyBorder="1" applyAlignment="1">
      <alignment horizontal="right" vertical="center"/>
    </xf>
    <xf numFmtId="0" fontId="38" fillId="0" borderId="2" xfId="4" applyFont="1" applyFill="1" applyBorder="1" applyAlignment="1">
      <alignment horizontal="left" vertical="center"/>
    </xf>
    <xf numFmtId="49" fontId="42" fillId="0" borderId="1" xfId="4" applyNumberFormat="1" applyFont="1" applyFill="1" applyBorder="1" applyAlignment="1">
      <alignment horizontal="center" vertical="center"/>
    </xf>
    <xf numFmtId="0" fontId="42" fillId="0" borderId="1" xfId="4" applyFont="1" applyFill="1" applyBorder="1" applyAlignment="1">
      <alignment horizontal="left" vertical="center"/>
    </xf>
    <xf numFmtId="0" fontId="43" fillId="0" borderId="1" xfId="4" applyFont="1" applyFill="1" applyBorder="1" applyAlignment="1">
      <alignment horizontal="left" vertical="center"/>
    </xf>
    <xf numFmtId="0" fontId="13" fillId="0" borderId="10" xfId="2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2" fontId="15" fillId="0" borderId="1" xfId="2" applyNumberFormat="1" applyFont="1" applyFill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center" vertical="center"/>
    </xf>
    <xf numFmtId="0" fontId="42" fillId="0" borderId="0" xfId="4" applyFont="1" applyFill="1" applyAlignment="1">
      <alignment horizontal="center"/>
    </xf>
    <xf numFmtId="49" fontId="8" fillId="0" borderId="0" xfId="6" applyNumberFormat="1" applyFont="1"/>
    <xf numFmtId="0" fontId="11" fillId="0" borderId="1" xfId="6" applyFont="1" applyBorder="1" applyAlignment="1">
      <alignment horizontal="left" vertical="center"/>
    </xf>
    <xf numFmtId="2" fontId="8" fillId="0" borderId="1" xfId="7" applyNumberFormat="1" applyFont="1" applyBorder="1" applyAlignment="1">
      <alignment horizontal="center" vertical="center"/>
    </xf>
    <xf numFmtId="2" fontId="15" fillId="0" borderId="1" xfId="6" applyNumberFormat="1" applyFont="1" applyBorder="1" applyAlignment="1">
      <alignment horizontal="center" vertical="center"/>
    </xf>
    <xf numFmtId="2" fontId="14" fillId="0" borderId="1" xfId="6" applyNumberFormat="1" applyFont="1" applyBorder="1" applyAlignment="1">
      <alignment horizontal="center" vertical="center"/>
    </xf>
    <xf numFmtId="1" fontId="11" fillId="0" borderId="1" xfId="6" applyNumberFormat="1" applyFont="1" applyBorder="1" applyAlignment="1">
      <alignment horizontal="center" vertical="center"/>
    </xf>
    <xf numFmtId="1" fontId="13" fillId="0" borderId="1" xfId="6" applyNumberFormat="1" applyFont="1" applyBorder="1" applyAlignment="1">
      <alignment horizontal="center" vertical="center"/>
    </xf>
    <xf numFmtId="49" fontId="11" fillId="0" borderId="1" xfId="6" applyNumberFormat="1" applyFont="1" applyBorder="1" applyAlignment="1">
      <alignment horizontal="left" vertical="center"/>
    </xf>
    <xf numFmtId="49" fontId="11" fillId="0" borderId="2" xfId="6" applyNumberFormat="1" applyFont="1" applyBorder="1" applyAlignment="1">
      <alignment horizontal="center" vertical="center"/>
    </xf>
    <xf numFmtId="0" fontId="15" fillId="0" borderId="2" xfId="6" applyFont="1" applyBorder="1" applyAlignment="1">
      <alignment horizontal="left" vertical="center"/>
    </xf>
    <xf numFmtId="0" fontId="8" fillId="0" borderId="3" xfId="6" applyFont="1" applyBorder="1" applyAlignment="1">
      <alignment horizontal="right" vertical="center"/>
    </xf>
    <xf numFmtId="0" fontId="8" fillId="0" borderId="3" xfId="6" applyFont="1" applyBorder="1" applyAlignment="1">
      <alignment horizontal="center" vertical="center"/>
    </xf>
    <xf numFmtId="0" fontId="18" fillId="0" borderId="0" xfId="6" applyFont="1" applyAlignment="1">
      <alignment vertical="center"/>
    </xf>
    <xf numFmtId="0" fontId="16" fillId="0" borderId="6" xfId="2" applyFont="1" applyBorder="1" applyAlignment="1">
      <alignment horizontal="center" vertical="center"/>
    </xf>
    <xf numFmtId="49" fontId="16" fillId="0" borderId="7" xfId="2" applyNumberFormat="1" applyFont="1" applyBorder="1" applyAlignment="1">
      <alignment horizontal="center" vertical="center"/>
    </xf>
    <xf numFmtId="1" fontId="13" fillId="0" borderId="1" xfId="8" applyNumberFormat="1" applyFont="1" applyBorder="1" applyAlignment="1">
      <alignment horizontal="center" vertical="center"/>
    </xf>
    <xf numFmtId="2" fontId="14" fillId="0" borderId="1" xfId="8" applyNumberFormat="1" applyFont="1" applyBorder="1" applyAlignment="1">
      <alignment horizontal="center" vertical="center"/>
    </xf>
    <xf numFmtId="1" fontId="11" fillId="0" borderId="1" xfId="8" applyNumberFormat="1" applyFont="1" applyBorder="1" applyAlignment="1">
      <alignment horizontal="center" vertical="center"/>
    </xf>
    <xf numFmtId="2" fontId="15" fillId="0" borderId="1" xfId="8" applyNumberFormat="1" applyFont="1" applyBorder="1" applyAlignment="1">
      <alignment horizontal="center" vertical="center"/>
    </xf>
    <xf numFmtId="2" fontId="8" fillId="0" borderId="1" xfId="8" applyNumberFormat="1" applyFont="1" applyBorder="1" applyAlignment="1">
      <alignment horizontal="center" vertical="center"/>
    </xf>
    <xf numFmtId="49" fontId="25" fillId="0" borderId="0" xfId="6" applyNumberFormat="1" applyFont="1" applyAlignment="1">
      <alignment horizontal="center"/>
    </xf>
    <xf numFmtId="0" fontId="44" fillId="0" borderId="0" xfId="1" applyFont="1"/>
    <xf numFmtId="0" fontId="44" fillId="0" borderId="0" xfId="1" applyFont="1" applyAlignment="1">
      <alignment vertical="center"/>
    </xf>
    <xf numFmtId="0" fontId="27" fillId="0" borderId="0" xfId="1" applyFont="1"/>
    <xf numFmtId="49" fontId="9" fillId="0" borderId="0" xfId="2" applyNumberFormat="1" applyFont="1"/>
    <xf numFmtId="49" fontId="11" fillId="0" borderId="2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2" fontId="12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2" fontId="45" fillId="0" borderId="1" xfId="0" applyNumberFormat="1" applyFont="1" applyBorder="1" applyAlignment="1">
      <alignment horizontal="center"/>
    </xf>
    <xf numFmtId="2" fontId="12" fillId="0" borderId="1" xfId="2" applyNumberFormat="1" applyFont="1" applyBorder="1" applyAlignment="1">
      <alignment horizontal="center"/>
    </xf>
    <xf numFmtId="2" fontId="46" fillId="0" borderId="1" xfId="2" applyNumberFormat="1" applyFont="1" applyBorder="1" applyAlignment="1">
      <alignment horizontal="center"/>
    </xf>
    <xf numFmtId="1" fontId="13" fillId="0" borderId="1" xfId="1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167" fontId="15" fillId="0" borderId="1" xfId="1" applyNumberFormat="1" applyFont="1" applyBorder="1" applyAlignment="1">
      <alignment horizontal="center" vertical="center"/>
    </xf>
    <xf numFmtId="167" fontId="31" fillId="0" borderId="0" xfId="2" applyNumberFormat="1" applyFont="1" applyAlignment="1">
      <alignment horizontal="center"/>
    </xf>
    <xf numFmtId="49" fontId="8" fillId="0" borderId="0" xfId="9" applyNumberFormat="1" applyFont="1"/>
    <xf numFmtId="0" fontId="11" fillId="0" borderId="1" xfId="9" applyFont="1" applyBorder="1" applyAlignment="1">
      <alignment horizontal="left" vertical="center"/>
    </xf>
    <xf numFmtId="2" fontId="34" fillId="0" borderId="1" xfId="10" applyNumberFormat="1" applyFont="1" applyBorder="1" applyAlignment="1">
      <alignment horizontal="center" vertical="center"/>
    </xf>
    <xf numFmtId="2" fontId="38" fillId="0" borderId="1" xfId="10" applyNumberFormat="1" applyFont="1" applyBorder="1" applyAlignment="1">
      <alignment horizontal="center" vertical="center"/>
    </xf>
    <xf numFmtId="2" fontId="47" fillId="0" borderId="1" xfId="10" applyNumberFormat="1" applyFont="1" applyBorder="1" applyAlignment="1">
      <alignment horizontal="center" vertical="center"/>
    </xf>
    <xf numFmtId="1" fontId="47" fillId="0" borderId="1" xfId="10" applyNumberFormat="1" applyFont="1" applyBorder="1" applyAlignment="1">
      <alignment horizontal="center" vertical="center"/>
    </xf>
    <xf numFmtId="1" fontId="48" fillId="0" borderId="1" xfId="10" applyNumberFormat="1" applyFont="1" applyBorder="1" applyAlignment="1">
      <alignment horizontal="center" vertical="center"/>
    </xf>
    <xf numFmtId="49" fontId="11" fillId="0" borderId="1" xfId="9" applyNumberFormat="1" applyFont="1" applyBorder="1" applyAlignment="1">
      <alignment horizontal="left" vertical="center"/>
    </xf>
    <xf numFmtId="49" fontId="11" fillId="0" borderId="2" xfId="9" applyNumberFormat="1" applyFont="1" applyBorder="1" applyAlignment="1">
      <alignment horizontal="center" vertical="center"/>
    </xf>
    <xf numFmtId="0" fontId="15" fillId="0" borderId="2" xfId="9" applyFont="1" applyBorder="1" applyAlignment="1">
      <alignment horizontal="left" vertical="center"/>
    </xf>
    <xf numFmtId="0" fontId="8" fillId="0" borderId="3" xfId="9" applyFont="1" applyBorder="1" applyAlignment="1">
      <alignment horizontal="right" vertical="center"/>
    </xf>
    <xf numFmtId="0" fontId="8" fillId="0" borderId="1" xfId="9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32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49" fillId="0" borderId="7" xfId="4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center" vertical="center"/>
    </xf>
    <xf numFmtId="49" fontId="8" fillId="0" borderId="6" xfId="2" applyNumberFormat="1" applyFont="1" applyBorder="1" applyAlignment="1">
      <alignment horizontal="left" vertical="center"/>
    </xf>
    <xf numFmtId="49" fontId="8" fillId="0" borderId="5" xfId="2" applyNumberFormat="1" applyFont="1" applyBorder="1" applyAlignment="1">
      <alignment horizontal="right" vertical="center"/>
    </xf>
    <xf numFmtId="49" fontId="8" fillId="0" borderId="8" xfId="2" applyNumberFormat="1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18" fillId="0" borderId="0" xfId="9" applyFont="1" applyAlignment="1">
      <alignment vertical="center"/>
    </xf>
    <xf numFmtId="167" fontId="16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4" fillId="0" borderId="0" xfId="4" applyFont="1" applyAlignment="1">
      <alignment horizontal="center"/>
    </xf>
    <xf numFmtId="0" fontId="43" fillId="0" borderId="0" xfId="1" applyFont="1" applyAlignment="1">
      <alignment horizontal="center"/>
    </xf>
    <xf numFmtId="0" fontId="42" fillId="0" borderId="0" xfId="4" applyFont="1" applyAlignment="1">
      <alignment horizontal="center"/>
    </xf>
    <xf numFmtId="49" fontId="34" fillId="0" borderId="0" xfId="4" applyNumberFormat="1" applyFont="1" applyAlignment="1">
      <alignment horizontal="center"/>
    </xf>
    <xf numFmtId="0" fontId="43" fillId="0" borderId="0" xfId="1" applyFont="1" applyAlignment="1">
      <alignment horizontal="center" vertical="center"/>
    </xf>
    <xf numFmtId="0" fontId="43" fillId="0" borderId="1" xfId="4" applyFont="1" applyBorder="1" applyAlignment="1">
      <alignment horizontal="left" vertical="center"/>
    </xf>
    <xf numFmtId="49" fontId="8" fillId="0" borderId="10" xfId="2" applyNumberFormat="1" applyFont="1" applyBorder="1" applyAlignment="1">
      <alignment horizontal="center" vertical="center"/>
    </xf>
    <xf numFmtId="2" fontId="15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42" fillId="0" borderId="1" xfId="4" applyFont="1" applyBorder="1" applyAlignment="1">
      <alignment horizontal="left" vertical="center"/>
    </xf>
    <xf numFmtId="49" fontId="42" fillId="0" borderId="1" xfId="4" applyNumberFormat="1" applyFont="1" applyBorder="1" applyAlignment="1">
      <alignment horizontal="center" vertical="center"/>
    </xf>
    <xf numFmtId="0" fontId="38" fillId="0" borderId="2" xfId="4" applyFont="1" applyBorder="1" applyAlignment="1">
      <alignment horizontal="left" vertical="center"/>
    </xf>
    <xf numFmtId="0" fontId="34" fillId="0" borderId="3" xfId="4" applyFont="1" applyBorder="1" applyAlignment="1">
      <alignment horizontal="right" vertical="center"/>
    </xf>
    <xf numFmtId="49" fontId="34" fillId="0" borderId="1" xfId="4" applyNumberFormat="1" applyFont="1" applyBorder="1" applyAlignment="1">
      <alignment horizontal="center" vertical="center"/>
    </xf>
    <xf numFmtId="0" fontId="34" fillId="0" borderId="1" xfId="4" applyFont="1" applyBorder="1" applyAlignment="1">
      <alignment horizontal="center" vertical="center"/>
    </xf>
    <xf numFmtId="0" fontId="38" fillId="0" borderId="0" xfId="4" applyFont="1" applyAlignment="1">
      <alignment horizontal="center"/>
    </xf>
    <xf numFmtId="0" fontId="29" fillId="0" borderId="4" xfId="4" applyFont="1" applyBorder="1" applyAlignment="1">
      <alignment horizontal="center" vertical="center"/>
    </xf>
    <xf numFmtId="49" fontId="29" fillId="0" borderId="7" xfId="4" applyNumberFormat="1" applyFont="1" applyBorder="1" applyAlignment="1">
      <alignment horizontal="center" vertical="center"/>
    </xf>
    <xf numFmtId="2" fontId="29" fillId="0" borderId="7" xfId="4" applyNumberFormat="1" applyFont="1" applyBorder="1" applyAlignment="1">
      <alignment horizontal="center" vertical="center"/>
    </xf>
    <xf numFmtId="0" fontId="29" fillId="0" borderId="6" xfId="4" applyFont="1" applyBorder="1" applyAlignment="1">
      <alignment horizontal="left" vertical="center"/>
    </xf>
    <xf numFmtId="0" fontId="29" fillId="0" borderId="5" xfId="4" applyFont="1" applyBorder="1" applyAlignment="1">
      <alignment horizontal="right" vertical="center"/>
    </xf>
    <xf numFmtId="49" fontId="38" fillId="0" borderId="7" xfId="4" applyNumberFormat="1" applyFont="1" applyBorder="1" applyAlignment="1">
      <alignment horizontal="center" vertical="center"/>
    </xf>
    <xf numFmtId="49" fontId="38" fillId="0" borderId="9" xfId="4" applyNumberFormat="1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49" fontId="40" fillId="0" borderId="0" xfId="4" applyNumberFormat="1" applyFont="1" applyAlignment="1">
      <alignment horizontal="center"/>
    </xf>
    <xf numFmtId="0" fontId="41" fillId="0" borderId="0" xfId="4" applyFont="1" applyAlignment="1">
      <alignment horizontal="left"/>
    </xf>
    <xf numFmtId="14" fontId="39" fillId="0" borderId="0" xfId="4" applyNumberFormat="1" applyFont="1" applyAlignment="1">
      <alignment horizontal="right"/>
    </xf>
    <xf numFmtId="49" fontId="37" fillId="0" borderId="0" xfId="4" applyNumberFormat="1" applyFont="1" applyAlignment="1">
      <alignment horizontal="left"/>
    </xf>
    <xf numFmtId="0" fontId="35" fillId="0" borderId="0" xfId="4" applyFont="1" applyAlignment="1">
      <alignment horizontal="left"/>
    </xf>
    <xf numFmtId="49" fontId="34" fillId="0" borderId="0" xfId="4" applyNumberFormat="1" applyFont="1"/>
    <xf numFmtId="49" fontId="35" fillId="0" borderId="0" xfId="4" applyNumberFormat="1" applyFont="1" applyAlignment="1">
      <alignment horizontal="center"/>
    </xf>
    <xf numFmtId="49" fontId="38" fillId="0" borderId="0" xfId="4" applyNumberFormat="1" applyFont="1"/>
    <xf numFmtId="0" fontId="37" fillId="0" borderId="0" xfId="4" applyFont="1" applyAlignment="1">
      <alignment vertical="center"/>
    </xf>
    <xf numFmtId="0" fontId="36" fillId="0" borderId="0" xfId="4" applyFont="1"/>
    <xf numFmtId="0" fontId="33" fillId="0" borderId="0" xfId="4" applyFont="1"/>
    <xf numFmtId="0" fontId="8" fillId="0" borderId="7" xfId="2" applyFont="1" applyBorder="1" applyAlignment="1">
      <alignment horizontal="center" vertical="center"/>
    </xf>
    <xf numFmtId="49" fontId="8" fillId="0" borderId="0" xfId="2" applyNumberFormat="1" applyFont="1" applyFill="1"/>
    <xf numFmtId="1" fontId="48" fillId="0" borderId="1" xfId="10" applyNumberFormat="1" applyFont="1" applyFill="1" applyBorder="1" applyAlignment="1">
      <alignment horizontal="center" vertical="center"/>
    </xf>
    <xf numFmtId="49" fontId="8" fillId="0" borderId="0" xfId="11" applyNumberFormat="1" applyFont="1"/>
    <xf numFmtId="0" fontId="11" fillId="0" borderId="1" xfId="11" applyFont="1" applyBorder="1" applyAlignment="1">
      <alignment horizontal="left" vertical="center"/>
    </xf>
    <xf numFmtId="2" fontId="8" fillId="0" borderId="1" xfId="12" applyNumberFormat="1" applyFont="1" applyBorder="1" applyAlignment="1">
      <alignment horizontal="center" vertical="center"/>
    </xf>
    <xf numFmtId="2" fontId="15" fillId="0" borderId="1" xfId="12" applyNumberFormat="1" applyFont="1" applyBorder="1" applyAlignment="1">
      <alignment horizontal="center" vertical="center"/>
    </xf>
    <xf numFmtId="2" fontId="14" fillId="0" borderId="1" xfId="12" applyNumberFormat="1" applyFont="1" applyBorder="1" applyAlignment="1">
      <alignment horizontal="center" vertical="center"/>
    </xf>
    <xf numFmtId="1" fontId="14" fillId="0" borderId="1" xfId="12" applyNumberFormat="1" applyFont="1" applyBorder="1" applyAlignment="1">
      <alignment horizontal="center" vertical="center"/>
    </xf>
    <xf numFmtId="1" fontId="13" fillId="0" borderId="1" xfId="12" applyNumberFormat="1" applyFont="1" applyBorder="1" applyAlignment="1">
      <alignment horizontal="center" vertical="center"/>
    </xf>
    <xf numFmtId="49" fontId="11" fillId="0" borderId="1" xfId="11" applyNumberFormat="1" applyFont="1" applyBorder="1" applyAlignment="1">
      <alignment horizontal="left" vertical="center"/>
    </xf>
    <xf numFmtId="49" fontId="11" fillId="0" borderId="2" xfId="11" applyNumberFormat="1" applyFont="1" applyBorder="1" applyAlignment="1">
      <alignment horizontal="center" vertical="center"/>
    </xf>
    <xf numFmtId="0" fontId="15" fillId="0" borderId="2" xfId="11" applyFont="1" applyBorder="1" applyAlignment="1">
      <alignment horizontal="left" vertical="center"/>
    </xf>
    <xf numFmtId="0" fontId="8" fillId="0" borderId="3" xfId="11" applyFont="1" applyBorder="1" applyAlignment="1">
      <alignment horizontal="right" vertical="center"/>
    </xf>
    <xf numFmtId="0" fontId="8" fillId="0" borderId="1" xfId="11" applyFont="1" applyBorder="1" applyAlignment="1">
      <alignment horizontal="center" vertical="center"/>
    </xf>
    <xf numFmtId="0" fontId="18" fillId="0" borderId="0" xfId="11" applyFont="1" applyAlignment="1">
      <alignment vertical="center"/>
    </xf>
    <xf numFmtId="2" fontId="50" fillId="0" borderId="1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0" fontId="18" fillId="0" borderId="0" xfId="13" applyFont="1" applyAlignment="1">
      <alignment vertical="center"/>
    </xf>
    <xf numFmtId="49" fontId="11" fillId="0" borderId="15" xfId="2" applyNumberFormat="1" applyFont="1" applyBorder="1" applyAlignment="1">
      <alignment horizontal="left" vertical="center"/>
    </xf>
    <xf numFmtId="1" fontId="32" fillId="0" borderId="13" xfId="2" applyNumberFormat="1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left" vertical="center"/>
    </xf>
    <xf numFmtId="1" fontId="32" fillId="0" borderId="10" xfId="2" applyNumberFormat="1" applyFont="1" applyBorder="1" applyAlignment="1">
      <alignment horizontal="center" vertical="center"/>
    </xf>
    <xf numFmtId="1" fontId="11" fillId="0" borderId="10" xfId="2" applyNumberFormat="1" applyFont="1" applyBorder="1" applyAlignment="1">
      <alignment horizontal="center" vertical="center"/>
    </xf>
    <xf numFmtId="2" fontId="50" fillId="0" borderId="1" xfId="0" applyNumberFormat="1" applyFont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16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67" fontId="15" fillId="0" borderId="1" xfId="2" applyNumberFormat="1" applyFont="1" applyBorder="1" applyAlignment="1">
      <alignment horizontal="center"/>
    </xf>
    <xf numFmtId="168" fontId="15" fillId="0" borderId="1" xfId="2" applyNumberFormat="1" applyFont="1" applyBorder="1" applyAlignment="1">
      <alignment horizontal="center"/>
    </xf>
    <xf numFmtId="167" fontId="31" fillId="0" borderId="0" xfId="14" applyNumberFormat="1" applyFont="1" applyAlignment="1">
      <alignment horizontal="center"/>
    </xf>
    <xf numFmtId="0" fontId="25" fillId="0" borderId="0" xfId="1" applyFont="1"/>
    <xf numFmtId="49" fontId="25" fillId="0" borderId="0" xfId="1" applyNumberFormat="1" applyFont="1"/>
    <xf numFmtId="0" fontId="8" fillId="0" borderId="1" xfId="15" applyFont="1" applyBorder="1" applyAlignment="1">
      <alignment horizontal="center"/>
    </xf>
    <xf numFmtId="49" fontId="8" fillId="0" borderId="0" xfId="16" applyNumberFormat="1" applyFont="1"/>
    <xf numFmtId="0" fontId="11" fillId="0" borderId="1" xfId="16" applyFont="1" applyBorder="1" applyAlignment="1">
      <alignment horizontal="left" vertical="center"/>
    </xf>
    <xf numFmtId="2" fontId="14" fillId="0" borderId="1" xfId="2" applyNumberFormat="1" applyFont="1" applyBorder="1" applyAlignment="1">
      <alignment horizontal="center" vertical="center"/>
    </xf>
    <xf numFmtId="1" fontId="11" fillId="0" borderId="1" xfId="2" applyNumberFormat="1" applyFont="1" applyBorder="1" applyAlignment="1">
      <alignment horizontal="center" vertical="center"/>
    </xf>
    <xf numFmtId="1" fontId="13" fillId="0" borderId="1" xfId="2" applyNumberFormat="1" applyFont="1" applyBorder="1" applyAlignment="1">
      <alignment horizontal="center" vertical="center"/>
    </xf>
    <xf numFmtId="49" fontId="11" fillId="0" borderId="1" xfId="16" applyNumberFormat="1" applyFont="1" applyBorder="1" applyAlignment="1">
      <alignment horizontal="left" vertical="center"/>
    </xf>
    <xf numFmtId="49" fontId="11" fillId="0" borderId="2" xfId="16" applyNumberFormat="1" applyFont="1" applyBorder="1" applyAlignment="1">
      <alignment horizontal="center" vertical="center"/>
    </xf>
    <xf numFmtId="0" fontId="15" fillId="0" borderId="2" xfId="16" applyFont="1" applyBorder="1" applyAlignment="1">
      <alignment horizontal="left" vertical="center"/>
    </xf>
    <xf numFmtId="0" fontId="8" fillId="0" borderId="3" xfId="16" applyFont="1" applyBorder="1" applyAlignment="1">
      <alignment horizontal="right" vertical="center"/>
    </xf>
    <xf numFmtId="0" fontId="8" fillId="0" borderId="1" xfId="16" applyFont="1" applyBorder="1" applyAlignment="1">
      <alignment horizontal="center" vertical="center"/>
    </xf>
    <xf numFmtId="0" fontId="11" fillId="0" borderId="1" xfId="17" applyFont="1" applyBorder="1" applyAlignment="1">
      <alignment horizontal="left" vertical="center"/>
    </xf>
    <xf numFmtId="49" fontId="11" fillId="0" borderId="1" xfId="17" applyNumberFormat="1" applyFont="1" applyBorder="1" applyAlignment="1">
      <alignment horizontal="left" vertical="center"/>
    </xf>
    <xf numFmtId="0" fontId="18" fillId="0" borderId="0" xfId="16" applyFont="1" applyAlignment="1">
      <alignment vertical="center"/>
    </xf>
    <xf numFmtId="0" fontId="13" fillId="0" borderId="1" xfId="2" applyFont="1" applyBorder="1" applyAlignment="1">
      <alignment horizontal="center" vertical="center"/>
    </xf>
    <xf numFmtId="0" fontId="42" fillId="0" borderId="2" xfId="4" applyFont="1" applyBorder="1" applyAlignment="1">
      <alignment horizontal="left" vertical="center"/>
    </xf>
    <xf numFmtId="0" fontId="43" fillId="0" borderId="2" xfId="4" applyFont="1" applyBorder="1" applyAlignment="1">
      <alignment horizontal="left" vertical="center"/>
    </xf>
    <xf numFmtId="49" fontId="42" fillId="0" borderId="2" xfId="4" applyNumberFormat="1" applyFont="1" applyBorder="1" applyAlignment="1">
      <alignment horizontal="center" vertical="center"/>
    </xf>
    <xf numFmtId="49" fontId="38" fillId="0" borderId="6" xfId="4" applyNumberFormat="1" applyFont="1" applyBorder="1" applyAlignment="1">
      <alignment horizontal="center" vertical="center"/>
    </xf>
    <xf numFmtId="0" fontId="18" fillId="0" borderId="0" xfId="4" applyFont="1"/>
    <xf numFmtId="0" fontId="51" fillId="0" borderId="0" xfId="1" applyFont="1" applyAlignment="1">
      <alignment horizontal="left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15" fillId="0" borderId="0" xfId="1" applyFont="1" applyBorder="1" applyAlignment="1">
      <alignment horizontal="left" vertical="center"/>
    </xf>
    <xf numFmtId="49" fontId="14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1" fontId="13" fillId="0" borderId="0" xfId="1" applyNumberFormat="1" applyFont="1" applyBorder="1" applyAlignment="1">
      <alignment horizontal="center" vertical="center"/>
    </xf>
    <xf numFmtId="168" fontId="15" fillId="0" borderId="0" xfId="2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36" fillId="0" borderId="0" xfId="0" applyFont="1"/>
    <xf numFmtId="167" fontId="31" fillId="0" borderId="0" xfId="18" applyNumberFormat="1" applyFont="1" applyAlignment="1">
      <alignment horizontal="center"/>
    </xf>
    <xf numFmtId="0" fontId="8" fillId="0" borderId="1" xfId="18" applyFont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2" fontId="12" fillId="0" borderId="1" xfId="19" applyNumberFormat="1" applyFont="1" applyBorder="1" applyAlignment="1">
      <alignment horizontal="center"/>
    </xf>
    <xf numFmtId="165" fontId="11" fillId="0" borderId="1" xfId="19" applyNumberFormat="1" applyFont="1" applyBorder="1" applyAlignment="1">
      <alignment horizontal="center"/>
    </xf>
    <xf numFmtId="164" fontId="11" fillId="0" borderId="1" xfId="19" applyNumberFormat="1" applyFont="1" applyBorder="1" applyAlignment="1">
      <alignment horizontal="center"/>
    </xf>
    <xf numFmtId="0" fontId="18" fillId="0" borderId="0" xfId="17" applyFont="1" applyAlignment="1">
      <alignment vertical="center"/>
    </xf>
    <xf numFmtId="0" fontId="8" fillId="0" borderId="3" xfId="17" applyFont="1" applyBorder="1" applyAlignment="1">
      <alignment horizontal="center" vertical="center"/>
    </xf>
    <xf numFmtId="0" fontId="8" fillId="0" borderId="3" xfId="17" applyFont="1" applyBorder="1" applyAlignment="1">
      <alignment horizontal="right" vertical="center"/>
    </xf>
    <xf numFmtId="0" fontId="15" fillId="0" borderId="2" xfId="17" applyFont="1" applyBorder="1" applyAlignment="1">
      <alignment horizontal="left" vertical="center"/>
    </xf>
    <xf numFmtId="49" fontId="11" fillId="0" borderId="2" xfId="17" applyNumberFormat="1" applyFont="1" applyBorder="1" applyAlignment="1">
      <alignment horizontal="center" vertical="center"/>
    </xf>
    <xf numFmtId="0" fontId="11" fillId="0" borderId="1" xfId="17" applyFont="1" applyBorder="1" applyAlignment="1">
      <alignment vertical="center"/>
    </xf>
    <xf numFmtId="49" fontId="25" fillId="0" borderId="0" xfId="17" applyNumberFormat="1" applyFont="1" applyAlignment="1">
      <alignment horizontal="center"/>
    </xf>
    <xf numFmtId="49" fontId="8" fillId="0" borderId="0" xfId="17" applyNumberFormat="1" applyFont="1"/>
    <xf numFmtId="2" fontId="38" fillId="0" borderId="1" xfId="4" applyNumberFormat="1" applyFont="1" applyBorder="1" applyAlignment="1">
      <alignment horizontal="center" vertical="center"/>
    </xf>
    <xf numFmtId="49" fontId="47" fillId="0" borderId="1" xfId="4" applyNumberFormat="1" applyFont="1" applyBorder="1" applyAlignment="1">
      <alignment horizontal="center" vertical="center"/>
    </xf>
    <xf numFmtId="0" fontId="48" fillId="0" borderId="1" xfId="4" applyFont="1" applyBorder="1" applyAlignment="1">
      <alignment horizontal="center" vertical="center"/>
    </xf>
    <xf numFmtId="2" fontId="52" fillId="0" borderId="10" xfId="2" applyNumberFormat="1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/>
    </xf>
    <xf numFmtId="1" fontId="8" fillId="0" borderId="10" xfId="2" applyNumberFormat="1" applyFont="1" applyBorder="1" applyAlignment="1">
      <alignment horizontal="center" vertical="center"/>
    </xf>
    <xf numFmtId="1" fontId="27" fillId="0" borderId="10" xfId="2" applyNumberFormat="1" applyFont="1" applyBorder="1" applyAlignment="1">
      <alignment horizontal="center" vertical="center"/>
    </xf>
    <xf numFmtId="1" fontId="8" fillId="0" borderId="13" xfId="2" applyNumberFormat="1" applyFont="1" applyBorder="1" applyAlignment="1">
      <alignment horizontal="center" vertical="center"/>
    </xf>
    <xf numFmtId="1" fontId="27" fillId="0" borderId="13" xfId="2" applyNumberFormat="1" applyFont="1" applyBorder="1" applyAlignment="1">
      <alignment horizontal="center" vertical="center"/>
    </xf>
    <xf numFmtId="2" fontId="23" fillId="0" borderId="10" xfId="20" applyNumberFormat="1" applyFont="1" applyBorder="1" applyAlignment="1">
      <alignment horizontal="center" vertical="center"/>
    </xf>
    <xf numFmtId="2" fontId="52" fillId="0" borderId="10" xfId="20" applyNumberFormat="1" applyFont="1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/>
    </xf>
    <xf numFmtId="1" fontId="8" fillId="0" borderId="10" xfId="20" applyNumberFormat="1" applyFont="1" applyBorder="1" applyAlignment="1">
      <alignment horizontal="center" vertical="center"/>
    </xf>
    <xf numFmtId="1" fontId="9" fillId="0" borderId="10" xfId="20" applyNumberFormat="1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2" fontId="8" fillId="0" borderId="13" xfId="20" applyNumberFormat="1" applyFont="1" applyBorder="1" applyAlignment="1">
      <alignment horizontal="center" vertical="center"/>
    </xf>
    <xf numFmtId="2" fontId="15" fillId="0" borderId="13" xfId="20" applyNumberFormat="1" applyFont="1" applyBorder="1" applyAlignment="1">
      <alignment horizontal="center" vertical="center"/>
    </xf>
    <xf numFmtId="2" fontId="8" fillId="0" borderId="1" xfId="20" applyNumberFormat="1" applyFont="1" applyBorder="1" applyAlignment="1">
      <alignment horizontal="center" vertical="center"/>
    </xf>
    <xf numFmtId="1" fontId="8" fillId="0" borderId="13" xfId="20" applyNumberFormat="1" applyFont="1" applyBorder="1" applyAlignment="1">
      <alignment horizontal="center" vertical="center"/>
    </xf>
    <xf numFmtId="1" fontId="13" fillId="0" borderId="13" xfId="20" applyNumberFormat="1" applyFont="1" applyBorder="1" applyAlignment="1">
      <alignment horizontal="center" vertical="center"/>
    </xf>
    <xf numFmtId="2" fontId="27" fillId="0" borderId="1" xfId="2" applyNumberFormat="1" applyFont="1" applyBorder="1" applyAlignment="1">
      <alignment horizontal="center"/>
    </xf>
    <xf numFmtId="2" fontId="50" fillId="0" borderId="1" xfId="19" applyNumberFormat="1" applyFont="1" applyBorder="1" applyAlignment="1">
      <alignment horizontal="center"/>
    </xf>
    <xf numFmtId="0" fontId="18" fillId="0" borderId="0" xfId="21" applyFont="1"/>
    <xf numFmtId="0" fontId="16" fillId="0" borderId="0" xfId="21" applyFont="1"/>
    <xf numFmtId="49" fontId="16" fillId="0" borderId="0" xfId="21" applyNumberFormat="1" applyFont="1"/>
    <xf numFmtId="0" fontId="16" fillId="0" borderId="0" xfId="21" applyFont="1" applyAlignment="1">
      <alignment horizontal="center"/>
    </xf>
    <xf numFmtId="1" fontId="16" fillId="0" borderId="0" xfId="21" applyNumberFormat="1" applyFont="1" applyAlignment="1">
      <alignment horizontal="center"/>
    </xf>
    <xf numFmtId="167" fontId="15" fillId="0" borderId="0" xfId="21" applyNumberFormat="1" applyFont="1"/>
    <xf numFmtId="0" fontId="8" fillId="0" borderId="0" xfId="21" applyFont="1" applyAlignment="1">
      <alignment horizontal="center"/>
    </xf>
    <xf numFmtId="0" fontId="7" fillId="0" borderId="0" xfId="21"/>
    <xf numFmtId="0" fontId="53" fillId="0" borderId="0" xfId="21" applyFont="1" applyAlignment="1">
      <alignment horizontal="right"/>
    </xf>
    <xf numFmtId="0" fontId="8" fillId="0" borderId="0" xfId="21" applyFont="1"/>
    <xf numFmtId="0" fontId="22" fillId="0" borderId="0" xfId="21" applyFont="1"/>
    <xf numFmtId="49" fontId="54" fillId="0" borderId="0" xfId="22" applyNumberFormat="1" applyFont="1" applyAlignment="1">
      <alignment horizontal="center"/>
    </xf>
    <xf numFmtId="0" fontId="32" fillId="0" borderId="0" xfId="21" applyFont="1"/>
    <xf numFmtId="1" fontId="11" fillId="0" borderId="0" xfId="21" applyNumberFormat="1" applyFont="1"/>
    <xf numFmtId="167" fontId="32" fillId="0" borderId="0" xfId="21" applyNumberFormat="1" applyFont="1"/>
    <xf numFmtId="49" fontId="8" fillId="0" borderId="0" xfId="21" applyNumberFormat="1" applyFont="1" applyAlignment="1">
      <alignment horizontal="center"/>
    </xf>
    <xf numFmtId="0" fontId="55" fillId="0" borderId="0" xfId="21" applyFont="1"/>
    <xf numFmtId="0" fontId="27" fillId="0" borderId="0" xfId="21" applyFont="1"/>
    <xf numFmtId="0" fontId="56" fillId="0" borderId="0" xfId="21" applyFont="1"/>
    <xf numFmtId="49" fontId="13" fillId="0" borderId="0" xfId="21" applyNumberFormat="1" applyFont="1"/>
    <xf numFmtId="0" fontId="13" fillId="0" borderId="0" xfId="21" applyFont="1"/>
    <xf numFmtId="1" fontId="27" fillId="0" borderId="0" xfId="21" applyNumberFormat="1" applyFont="1"/>
    <xf numFmtId="49" fontId="27" fillId="0" borderId="0" xfId="21" applyNumberFormat="1" applyFont="1"/>
    <xf numFmtId="49" fontId="53" fillId="0" borderId="0" xfId="23" applyNumberFormat="1" applyFont="1" applyAlignment="1">
      <alignment horizontal="right"/>
    </xf>
    <xf numFmtId="49" fontId="32" fillId="0" borderId="0" xfId="21" applyNumberFormat="1" applyFont="1"/>
    <xf numFmtId="0" fontId="57" fillId="0" borderId="0" xfId="21" applyFont="1"/>
    <xf numFmtId="49" fontId="57" fillId="0" borderId="0" xfId="21" applyNumberFormat="1" applyFont="1"/>
    <xf numFmtId="0" fontId="57" fillId="0" borderId="0" xfId="21" applyFont="1" applyAlignment="1">
      <alignment horizontal="left"/>
    </xf>
    <xf numFmtId="49" fontId="11" fillId="0" borderId="0" xfId="21" applyNumberFormat="1" applyFont="1"/>
    <xf numFmtId="0" fontId="11" fillId="0" borderId="0" xfId="21" applyFont="1"/>
    <xf numFmtId="167" fontId="11" fillId="0" borderId="0" xfId="21" applyNumberFormat="1" applyFont="1"/>
    <xf numFmtId="0" fontId="56" fillId="0" borderId="24" xfId="21" applyFont="1" applyBorder="1"/>
    <xf numFmtId="49" fontId="56" fillId="0" borderId="24" xfId="21" applyNumberFormat="1" applyFont="1" applyBorder="1"/>
    <xf numFmtId="0" fontId="9" fillId="0" borderId="0" xfId="21" applyFont="1"/>
    <xf numFmtId="0" fontId="56" fillId="0" borderId="24" xfId="21" applyFont="1" applyBorder="1" applyAlignment="1">
      <alignment horizontal="center"/>
    </xf>
    <xf numFmtId="0" fontId="58" fillId="0" borderId="24" xfId="21" applyFont="1" applyBorder="1"/>
    <xf numFmtId="49" fontId="56" fillId="0" borderId="24" xfId="21" applyNumberFormat="1" applyFont="1" applyBorder="1" applyAlignment="1">
      <alignment horizontal="right"/>
    </xf>
    <xf numFmtId="0" fontId="58" fillId="0" borderId="24" xfId="21" applyFont="1" applyBorder="1" applyAlignment="1">
      <alignment horizontal="center"/>
    </xf>
    <xf numFmtId="49" fontId="58" fillId="0" borderId="24" xfId="21" applyNumberFormat="1" applyFont="1" applyBorder="1" applyAlignment="1">
      <alignment horizontal="right"/>
    </xf>
    <xf numFmtId="49" fontId="9" fillId="0" borderId="0" xfId="21" applyNumberFormat="1" applyFont="1"/>
    <xf numFmtId="0" fontId="15" fillId="0" borderId="23" xfId="2" applyFont="1" applyBorder="1" applyAlignment="1">
      <alignment horizontal="center"/>
    </xf>
    <xf numFmtId="0" fontId="15" fillId="0" borderId="22" xfId="2" applyFont="1" applyBorder="1" applyAlignment="1">
      <alignment horizontal="center"/>
    </xf>
    <xf numFmtId="0" fontId="15" fillId="0" borderId="21" xfId="2" applyFont="1" applyBorder="1" applyAlignment="1">
      <alignment horizontal="center"/>
    </xf>
  </cellXfs>
  <cellStyles count="24">
    <cellStyle name="Įprastas 2" xfId="21"/>
    <cellStyle name="Normal" xfId="0" builtinId="0"/>
    <cellStyle name="Normal 10" xfId="23"/>
    <cellStyle name="Normal 10 4" xfId="4"/>
    <cellStyle name="Normal 32" xfId="5"/>
    <cellStyle name="Normal 32 2" xfId="6"/>
    <cellStyle name="Normal 32 2 2" xfId="17"/>
    <cellStyle name="Normal 32 3" xfId="9"/>
    <cellStyle name="Normal 32 4" xfId="11"/>
    <cellStyle name="Normal 32 5" xfId="13"/>
    <cellStyle name="Normal 32 6" xfId="16"/>
    <cellStyle name="Normal 4" xfId="2"/>
    <cellStyle name="Normal 4_Trisuolis M" xfId="20"/>
    <cellStyle name="Normal_60 M1" xfId="22"/>
    <cellStyle name="Paprastas 2" xfId="1"/>
    <cellStyle name="Paprastas 2 2" xfId="3"/>
    <cellStyle name="Paprastas_200 V" xfId="19"/>
    <cellStyle name="Paprastas_400bb M" xfId="15"/>
    <cellStyle name="Paprastas_800 M" xfId="18"/>
    <cellStyle name="Paprastas_800 V" xfId="14"/>
    <cellStyle name="Paprastas_Diskas M" xfId="8"/>
    <cellStyle name="Paprastas_Diskas V" xfId="7"/>
    <cellStyle name="Paprastas_Ietis M" xfId="12"/>
    <cellStyle name="Paprastas_Ietis V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926AC47-3341-46BA-86C6-805F067849AF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6719E9B-EAE6-4B55-A068-E7205F913C7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33E339E6-EF36-4BAF-8156-A5A7E4AE0B2C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5B5B55DC-082B-4788-88AE-B922D75A7C4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E6334EA9-09BB-40FA-A49C-70943FDD6372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8C079311-2328-4831-BD1D-D25DDE1DFEB2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8</xdr:row>
      <xdr:rowOff>0</xdr:rowOff>
    </xdr:from>
    <xdr:ext cx="373380" cy="21336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61418838-1FF0-495E-B962-55561C7AB870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</xdr:row>
      <xdr:rowOff>0</xdr:rowOff>
    </xdr:from>
    <xdr:ext cx="373380" cy="21336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BDA8243F-C639-4772-A1B1-42E658C0AF00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</xdr:row>
      <xdr:rowOff>0</xdr:rowOff>
    </xdr:from>
    <xdr:ext cx="373380" cy="2133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EACD9BDD-4B94-44F4-8023-CF66600CA3A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</xdr:row>
      <xdr:rowOff>0</xdr:rowOff>
    </xdr:from>
    <xdr:ext cx="373380" cy="2133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9BF3D84D-8EE3-4BDB-BEC8-8B09AF2589D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</xdr:row>
      <xdr:rowOff>0</xdr:rowOff>
    </xdr:from>
    <xdr:ext cx="373380" cy="2133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7511D77B-ABF7-4AF3-846E-CC385C5033F6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</xdr:row>
      <xdr:rowOff>0</xdr:rowOff>
    </xdr:from>
    <xdr:ext cx="373380" cy="2133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125D2997-F93D-4D57-AA11-F764E3EFCE09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73380" cy="2133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BE451034-8C5B-4E95-BF62-AA13AE1937FC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73380" cy="2133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1C370844-DA38-4D33-B50A-98B1C06581FD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73380" cy="2133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5F44E41D-0691-4284-8726-955D444FD098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73380" cy="2133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732B2E63-459F-4B77-AB4C-9308E9F7EC0E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73380" cy="2133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A0483DDD-4308-49EC-9856-028B48871CE3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73380" cy="21336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79C75536-7065-43F5-8DF8-3661E547A25B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7674ABAF-F573-4D5A-9C31-83EA33A1DE4D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FC7400C0-8C78-4B75-961F-75637918E19E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81DBCD8A-5B4C-4969-8469-8550087BDC4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8849D810-CB10-47C5-BB50-5F523A82AD09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1ABA2234-C0B7-4CD8-A0DF-6D635CE83A7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C235966B-23A7-49FA-99B3-9F777D6138DA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EB2BA706-645C-40AF-A79B-D049904BEFF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B8970EF5-37D4-42DC-A584-479B9BBA05B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6086B0C-C0B0-4BD9-A666-A7B9DA2FC399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1CBC6875-AA48-4D01-ABD1-CFB9F4100461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5A1B38D3-8528-4B10-8647-8A8C730FF84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CCC50394-C505-4FA1-8C9A-9C0C75022C71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373380" cy="2133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93AC21D5-DB5A-4724-B046-198CB11CDFF9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373380" cy="21336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6B29B6A9-7650-4B4C-9C17-59FF6C005D4B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373380" cy="21336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A16009C1-0C04-4E66-A659-4233287A6B2F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373380" cy="2133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A2F00287-4F9E-495F-B933-2A9C991D075F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373380" cy="2133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7A3CD138-DDD4-4DAA-9178-82F2159A45FF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373380" cy="21336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AEEE0D45-12A7-40C7-A9C2-7E22EFB572CE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373380" cy="21336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A2A3A95F-1C88-4B03-9110-2855E953B388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373380" cy="21336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D4A5A1BF-588C-4003-AC6A-E579047083B2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373380" cy="2133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25707136-F2F2-4FC9-88D7-6140A34A6676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373380" cy="2133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E2FAEABF-A7CA-4889-BDBC-AD8D54507DD3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373380" cy="21336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909FA5C8-6D97-4FCD-A987-DB798B927A1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373380" cy="21336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3E73CB4D-C5F2-4AA3-A2FA-0634BD2D653A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EB5A21E-2796-4433-BC47-176834504B8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DAB4794-0E87-4289-AECC-57DDA5A2A16E}"/>
            </a:ext>
          </a:extLst>
        </xdr:cNvPr>
        <xdr:cNvSpPr>
          <a:spLocks noChangeAspect="1" noChangeArrowheads="1"/>
        </xdr:cNvSpPr>
      </xdr:nvSpPr>
      <xdr:spPr bwMode="auto">
        <a:xfrm>
          <a:off x="778002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1A93ADDB-548B-4611-AC64-11792457B1E3}"/>
            </a:ext>
          </a:extLst>
        </xdr:cNvPr>
        <xdr:cNvSpPr>
          <a:spLocks noChangeAspect="1" noChangeArrowheads="1"/>
        </xdr:cNvSpPr>
      </xdr:nvSpPr>
      <xdr:spPr bwMode="auto">
        <a:xfrm>
          <a:off x="778002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7BE5A664-226C-4024-BDF1-62EFEF005FC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AB9DE7CB-87A1-4861-ACAA-B646B5A591AB}"/>
            </a:ext>
          </a:extLst>
        </xdr:cNvPr>
        <xdr:cNvSpPr>
          <a:spLocks noChangeAspect="1" noChangeArrowheads="1"/>
        </xdr:cNvSpPr>
      </xdr:nvSpPr>
      <xdr:spPr bwMode="auto">
        <a:xfrm>
          <a:off x="778002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2D69B71F-8D2B-4AC0-8D2D-86DFB6338C83}"/>
            </a:ext>
          </a:extLst>
        </xdr:cNvPr>
        <xdr:cNvSpPr>
          <a:spLocks noChangeAspect="1" noChangeArrowheads="1"/>
        </xdr:cNvSpPr>
      </xdr:nvSpPr>
      <xdr:spPr bwMode="auto">
        <a:xfrm>
          <a:off x="778002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389BDBD2-9FB6-4375-89A9-B9F2837FFE7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BA162975-0A22-45D4-9F30-8A88CF08783E}"/>
            </a:ext>
          </a:extLst>
        </xdr:cNvPr>
        <xdr:cNvSpPr>
          <a:spLocks noChangeAspect="1" noChangeArrowheads="1"/>
        </xdr:cNvSpPr>
      </xdr:nvSpPr>
      <xdr:spPr bwMode="auto">
        <a:xfrm>
          <a:off x="778002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8D28864B-8BA2-4D00-B7E8-2E14C8F20410}"/>
            </a:ext>
          </a:extLst>
        </xdr:cNvPr>
        <xdr:cNvSpPr>
          <a:spLocks noChangeAspect="1" noChangeArrowheads="1"/>
        </xdr:cNvSpPr>
      </xdr:nvSpPr>
      <xdr:spPr bwMode="auto">
        <a:xfrm>
          <a:off x="778002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AE6448A4-360A-4DA4-8A40-F6E608114194}"/>
            </a:ext>
          </a:extLst>
        </xdr:cNvPr>
        <xdr:cNvSpPr>
          <a:spLocks noChangeAspect="1" noChangeArrowheads="1"/>
        </xdr:cNvSpPr>
      </xdr:nvSpPr>
      <xdr:spPr bwMode="auto">
        <a:xfrm>
          <a:off x="778002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430DE5EB-8F74-46C5-A911-6DCD3E327CA2}"/>
            </a:ext>
          </a:extLst>
        </xdr:cNvPr>
        <xdr:cNvSpPr>
          <a:spLocks noChangeAspect="1" noChangeArrowheads="1"/>
        </xdr:cNvSpPr>
      </xdr:nvSpPr>
      <xdr:spPr bwMode="auto">
        <a:xfrm>
          <a:off x="778002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ADCAE43D-76E0-4D06-9DFF-A2B930908675}"/>
            </a:ext>
          </a:extLst>
        </xdr:cNvPr>
        <xdr:cNvSpPr>
          <a:spLocks noChangeAspect="1" noChangeArrowheads="1"/>
        </xdr:cNvSpPr>
      </xdr:nvSpPr>
      <xdr:spPr bwMode="auto">
        <a:xfrm>
          <a:off x="778002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36</xdr:row>
      <xdr:rowOff>0</xdr:rowOff>
    </xdr:from>
    <xdr:ext cx="373380" cy="2133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4F8273F4-2137-4737-BCEC-5DE8E8D42301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263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36</xdr:row>
      <xdr:rowOff>0</xdr:rowOff>
    </xdr:from>
    <xdr:ext cx="373380" cy="2133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304D331F-2149-445E-A5DD-ACF4A8919EFD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263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36</xdr:row>
      <xdr:rowOff>0</xdr:rowOff>
    </xdr:from>
    <xdr:ext cx="373380" cy="2133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799046FE-63F4-4FA9-9F57-1031568F9EC7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263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36</xdr:row>
      <xdr:rowOff>0</xdr:rowOff>
    </xdr:from>
    <xdr:ext cx="373380" cy="2133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92217E50-4C09-4B46-9CBA-284207CE3E8E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263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36</xdr:row>
      <xdr:rowOff>0</xdr:rowOff>
    </xdr:from>
    <xdr:ext cx="373380" cy="2133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70999CBF-8C6E-4DFB-BEB4-FCBC932AAF87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263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36</xdr:row>
      <xdr:rowOff>0</xdr:rowOff>
    </xdr:from>
    <xdr:ext cx="373380" cy="21336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597114CF-F353-4455-8303-657751BBAEC4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263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</xdr:row>
      <xdr:rowOff>0</xdr:rowOff>
    </xdr:from>
    <xdr:ext cx="373380" cy="21336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1CAB4287-5A22-417D-944F-8F80CB483604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088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</xdr:row>
      <xdr:rowOff>0</xdr:rowOff>
    </xdr:from>
    <xdr:ext cx="373380" cy="21336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BD7C3A1C-2862-40EE-8FCE-617DC6BACBDC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088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</xdr:row>
      <xdr:rowOff>0</xdr:rowOff>
    </xdr:from>
    <xdr:ext cx="373380" cy="2133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B613373E-7821-410D-9362-6656B834BD96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088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</xdr:row>
      <xdr:rowOff>0</xdr:rowOff>
    </xdr:from>
    <xdr:ext cx="373380" cy="2133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832EF7EA-AB8D-4F3B-BC33-1ED4809F6882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088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</xdr:row>
      <xdr:rowOff>0</xdr:rowOff>
    </xdr:from>
    <xdr:ext cx="373380" cy="21336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39132621-AF54-4A99-B3A9-1266155EB90E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088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</xdr:row>
      <xdr:rowOff>0</xdr:rowOff>
    </xdr:from>
    <xdr:ext cx="373380" cy="21336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11BBB44D-E70B-4FFF-A061-D15FD578DEF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088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3EA66A3A-F72B-4DF0-9BE1-D0FBAF664115}"/>
            </a:ext>
          </a:extLst>
        </xdr:cNvPr>
        <xdr:cNvSpPr>
          <a:spLocks noChangeAspect="1" noChangeArrowheads="1"/>
        </xdr:cNvSpPr>
      </xdr:nvSpPr>
      <xdr:spPr bwMode="auto">
        <a:xfrm>
          <a:off x="7780020" y="5212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34670892-E841-4E57-A375-ECE6832CFA98}"/>
            </a:ext>
          </a:extLst>
        </xdr:cNvPr>
        <xdr:cNvSpPr>
          <a:spLocks noChangeAspect="1" noChangeArrowheads="1"/>
        </xdr:cNvSpPr>
      </xdr:nvSpPr>
      <xdr:spPr bwMode="auto">
        <a:xfrm>
          <a:off x="7780020" y="5212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84031793-36E6-4E2C-9DEE-35783818E55F}"/>
            </a:ext>
          </a:extLst>
        </xdr:cNvPr>
        <xdr:cNvSpPr>
          <a:spLocks noChangeAspect="1" noChangeArrowheads="1"/>
        </xdr:cNvSpPr>
      </xdr:nvSpPr>
      <xdr:spPr bwMode="auto">
        <a:xfrm>
          <a:off x="7780020" y="5212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51376245-7081-41A6-85DC-1D8943B1E902}"/>
            </a:ext>
          </a:extLst>
        </xdr:cNvPr>
        <xdr:cNvSpPr>
          <a:spLocks noChangeAspect="1" noChangeArrowheads="1"/>
        </xdr:cNvSpPr>
      </xdr:nvSpPr>
      <xdr:spPr bwMode="auto">
        <a:xfrm>
          <a:off x="7780020" y="5212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E95E626B-67EF-49F8-B4E1-BEF24E0B707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5212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280613F8-7483-4AAC-A3F9-31E00C416333}"/>
            </a:ext>
          </a:extLst>
        </xdr:cNvPr>
        <xdr:cNvSpPr>
          <a:spLocks noChangeAspect="1" noChangeArrowheads="1"/>
        </xdr:cNvSpPr>
      </xdr:nvSpPr>
      <xdr:spPr bwMode="auto">
        <a:xfrm>
          <a:off x="7780020" y="5212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73380" cy="2133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31A9A88A-0A8D-40E0-B212-5AE469F883BE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985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73380" cy="21336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58593684-CCBF-4DF3-9116-868494D83AB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985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73380" cy="21336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8D001710-0E7E-4105-BEA9-FF646BCC88C3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985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73380" cy="2133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25851DBD-B60B-415D-BEA0-2C21BBF4F3F8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985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73380" cy="2133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35D5D36A-B609-49CC-B825-DB1AFBD946B4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985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73380" cy="21336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A9EAA78B-6889-4BC1-9372-0A2B9F0BD67F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985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73380" cy="21336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1F187F57-84F5-469A-B90C-CEDEA6C8D38D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6347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73380" cy="21336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A9AE6178-F54A-4983-9A28-59A71D2AEA76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6347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73380" cy="2133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C0D04AC1-7782-4BE1-A23B-1828DF1F5ED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6347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73380" cy="2133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7B34137F-C144-4368-95F2-6E53693C5E54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6347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73380" cy="21336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5592EC22-988F-46EB-8B04-492E9B2827D9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6347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73380" cy="21336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3502F8AF-4D95-4C50-8C6E-6D638D7CD0C7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6347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73380" cy="2133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9F2652D4-DE4C-4D35-8203-DF092C497149}"/>
            </a:ext>
          </a:extLst>
        </xdr:cNvPr>
        <xdr:cNvSpPr>
          <a:spLocks noChangeAspect="1" noChangeArrowheads="1"/>
        </xdr:cNvSpPr>
      </xdr:nvSpPr>
      <xdr:spPr bwMode="auto">
        <a:xfrm>
          <a:off x="7780020" y="18364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73380" cy="2133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657246C9-2B84-4E27-BC99-5D891072D5F8}"/>
            </a:ext>
          </a:extLst>
        </xdr:cNvPr>
        <xdr:cNvSpPr>
          <a:spLocks noChangeAspect="1" noChangeArrowheads="1"/>
        </xdr:cNvSpPr>
      </xdr:nvSpPr>
      <xdr:spPr bwMode="auto">
        <a:xfrm>
          <a:off x="7780020" y="18364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73380" cy="21336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2739076-B18E-480C-930E-D613B7B0DFE0}"/>
            </a:ext>
          </a:extLst>
        </xdr:cNvPr>
        <xdr:cNvSpPr>
          <a:spLocks noChangeAspect="1" noChangeArrowheads="1"/>
        </xdr:cNvSpPr>
      </xdr:nvSpPr>
      <xdr:spPr bwMode="auto">
        <a:xfrm>
          <a:off x="7780020" y="18364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73380" cy="21336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2590F51C-771D-4AEE-B3AB-F24AD21E527C}"/>
            </a:ext>
          </a:extLst>
        </xdr:cNvPr>
        <xdr:cNvSpPr>
          <a:spLocks noChangeAspect="1" noChangeArrowheads="1"/>
        </xdr:cNvSpPr>
      </xdr:nvSpPr>
      <xdr:spPr bwMode="auto">
        <a:xfrm>
          <a:off x="7780020" y="18364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73380" cy="21336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243A2112-969B-420E-AAD6-3F601E60D66E}"/>
            </a:ext>
          </a:extLst>
        </xdr:cNvPr>
        <xdr:cNvSpPr>
          <a:spLocks noChangeAspect="1" noChangeArrowheads="1"/>
        </xdr:cNvSpPr>
      </xdr:nvSpPr>
      <xdr:spPr bwMode="auto">
        <a:xfrm>
          <a:off x="7780020" y="18364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73380" cy="2133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E01CA2F1-6F2A-47E9-8D1F-A1412E6E1160}"/>
            </a:ext>
          </a:extLst>
        </xdr:cNvPr>
        <xdr:cNvSpPr>
          <a:spLocks noChangeAspect="1" noChangeArrowheads="1"/>
        </xdr:cNvSpPr>
      </xdr:nvSpPr>
      <xdr:spPr bwMode="auto">
        <a:xfrm>
          <a:off x="7780020" y="18364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137160</xdr:rowOff>
    </xdr:from>
    <xdr:to>
      <xdr:col>2</xdr:col>
      <xdr:colOff>424632</xdr:colOff>
      <xdr:row>7</xdr:row>
      <xdr:rowOff>15240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DFC817CC-6DC8-4E62-B21D-881BA5A32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358140"/>
          <a:ext cx="942792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/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/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/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/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/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/>
          </cell>
          <cell r="I47" t="str">
            <v/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/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/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/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/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/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/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/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/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/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/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/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/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/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/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/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/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/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/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/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/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/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/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/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/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/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/>
          </cell>
          <cell r="I134" t="str">
            <v/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/>
          </cell>
          <cell r="I135" t="str">
            <v/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/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/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/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/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/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/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/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/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/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/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/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/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/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/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/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/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/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/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/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/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/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/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/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/>
          </cell>
          <cell r="I204" t="str">
            <v/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/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/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/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/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/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/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/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/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/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/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/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/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/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/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/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/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/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/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/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/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/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/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/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/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/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/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/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/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/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/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/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/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/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/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/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/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/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/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/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/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/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/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/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/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/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/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/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/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/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/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/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/>
          </cell>
          <cell r="I258" t="str">
            <v/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/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/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/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/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/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/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/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/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/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/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/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/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/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/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/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/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/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/>
          </cell>
          <cell r="I304" t="str">
            <v/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/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/>
          </cell>
          <cell r="I318" t="str">
            <v/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/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/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/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/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/>
          </cell>
          <cell r="I333" t="str">
            <v/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/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/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/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/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/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/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/>
          </cell>
          <cell r="I343" t="str">
            <v/>
          </cell>
          <cell r="J343" t="str">
            <v>Ž.Lukošius</v>
          </cell>
        </row>
        <row r="344">
          <cell r="D344">
            <v>0</v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</row>
        <row r="345">
          <cell r="D345">
            <v>0</v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</row>
        <row r="346">
          <cell r="D346">
            <v>0</v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</row>
        <row r="347">
          <cell r="D347">
            <v>0</v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</row>
        <row r="348">
          <cell r="D348">
            <v>0</v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</row>
        <row r="349">
          <cell r="D349">
            <v>0</v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</row>
        <row r="350">
          <cell r="D350">
            <v>0</v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</row>
        <row r="351">
          <cell r="D351">
            <v>0</v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</row>
        <row r="352">
          <cell r="D352">
            <v>0</v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</row>
        <row r="353">
          <cell r="D353">
            <v>0</v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</row>
        <row r="354">
          <cell r="D354">
            <v>0</v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</row>
        <row r="355">
          <cell r="D355">
            <v>0</v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</row>
        <row r="356">
          <cell r="D356">
            <v>0</v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</row>
        <row r="357">
          <cell r="D357">
            <v>0</v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</row>
        <row r="358">
          <cell r="D358">
            <v>0</v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</row>
        <row r="359">
          <cell r="D359">
            <v>0</v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</row>
        <row r="360">
          <cell r="D360">
            <v>0</v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</row>
        <row r="361">
          <cell r="D361">
            <v>0</v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</row>
        <row r="362">
          <cell r="D362">
            <v>0</v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</row>
        <row r="363">
          <cell r="D363">
            <v>0</v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</row>
        <row r="364">
          <cell r="D364">
            <v>0</v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</row>
        <row r="365">
          <cell r="D365">
            <v>0</v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</row>
        <row r="366">
          <cell r="D366">
            <v>0</v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</row>
        <row r="367">
          <cell r="D367">
            <v>0</v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</row>
        <row r="368">
          <cell r="D368">
            <v>0</v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</row>
        <row r="369">
          <cell r="D369">
            <v>0</v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</row>
        <row r="370">
          <cell r="D370">
            <v>0</v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</row>
        <row r="371">
          <cell r="D371">
            <v>0</v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</row>
        <row r="372">
          <cell r="D372">
            <v>0</v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</row>
        <row r="373">
          <cell r="D373">
            <v>0</v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</row>
        <row r="374">
          <cell r="D374">
            <v>0</v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</row>
        <row r="375">
          <cell r="D375">
            <v>0</v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</row>
        <row r="376">
          <cell r="D376">
            <v>0</v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</row>
        <row r="377">
          <cell r="D377">
            <v>0</v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</row>
        <row r="378">
          <cell r="D378">
            <v>0</v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</row>
        <row r="379">
          <cell r="D379">
            <v>0</v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</row>
        <row r="380">
          <cell r="D380">
            <v>0</v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</row>
        <row r="381">
          <cell r="D381">
            <v>0</v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</row>
        <row r="382">
          <cell r="D382">
            <v>0</v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</row>
        <row r="383">
          <cell r="D383">
            <v>0</v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</row>
        <row r="384">
          <cell r="D384">
            <v>0</v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</row>
        <row r="385">
          <cell r="D385">
            <v>0</v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</row>
        <row r="386">
          <cell r="D386">
            <v>0</v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</row>
        <row r="387">
          <cell r="D387">
            <v>0</v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</row>
        <row r="388">
          <cell r="D388">
            <v>0</v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</row>
        <row r="389">
          <cell r="D389">
            <v>0</v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</row>
        <row r="390">
          <cell r="D390">
            <v>0</v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</row>
        <row r="391">
          <cell r="D391">
            <v>0</v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</row>
        <row r="392">
          <cell r="D392">
            <v>0</v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</row>
        <row r="393">
          <cell r="D393">
            <v>0</v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</row>
        <row r="394">
          <cell r="D394">
            <v>0</v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</row>
        <row r="395">
          <cell r="D395">
            <v>0</v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</row>
        <row r="396">
          <cell r="D396">
            <v>0</v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</row>
        <row r="397">
          <cell r="D397">
            <v>0</v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</row>
        <row r="398">
          <cell r="D398">
            <v>0</v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</row>
        <row r="399">
          <cell r="D399">
            <v>0</v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</row>
        <row r="400">
          <cell r="D400">
            <v>0</v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</row>
        <row r="401">
          <cell r="D401">
            <v>0</v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</row>
        <row r="402">
          <cell r="D402">
            <v>0</v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</row>
        <row r="403">
          <cell r="D403">
            <v>0</v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</row>
        <row r="404">
          <cell r="D404">
            <v>0</v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</row>
        <row r="405">
          <cell r="D405">
            <v>0</v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</row>
        <row r="406">
          <cell r="D406">
            <v>0</v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</row>
        <row r="407">
          <cell r="D407">
            <v>0</v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</row>
        <row r="408">
          <cell r="D408">
            <v>0</v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</row>
        <row r="409">
          <cell r="D409">
            <v>0</v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</row>
        <row r="410">
          <cell r="D410">
            <v>0</v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</row>
        <row r="411">
          <cell r="D411">
            <v>0</v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</row>
        <row r="412">
          <cell r="D412">
            <v>0</v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</row>
        <row r="413">
          <cell r="D413">
            <v>0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</row>
        <row r="414">
          <cell r="D414">
            <v>0</v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</row>
        <row r="415">
          <cell r="D415">
            <v>0</v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</row>
        <row r="416">
          <cell r="D416">
            <v>0</v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</row>
        <row r="417">
          <cell r="D417">
            <v>0</v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</row>
        <row r="418">
          <cell r="D418">
            <v>0</v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</row>
        <row r="419">
          <cell r="D419">
            <v>0</v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</row>
        <row r="420">
          <cell r="D420">
            <v>0</v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</row>
        <row r="421">
          <cell r="D421">
            <v>0</v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</row>
        <row r="422">
          <cell r="D422">
            <v>0</v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</row>
        <row r="423">
          <cell r="D423">
            <v>0</v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</row>
        <row r="424">
          <cell r="D424">
            <v>0</v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</row>
        <row r="425">
          <cell r="D425">
            <v>0</v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</row>
        <row r="426">
          <cell r="D426">
            <v>0</v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</row>
        <row r="427">
          <cell r="D427">
            <v>0</v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</row>
        <row r="428">
          <cell r="D428">
            <v>0</v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</row>
        <row r="429">
          <cell r="D429">
            <v>0</v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</row>
        <row r="430">
          <cell r="D430">
            <v>0</v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</row>
        <row r="431">
          <cell r="D431">
            <v>0</v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</row>
        <row r="432">
          <cell r="D432">
            <v>0</v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</row>
        <row r="433">
          <cell r="D433">
            <v>0</v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</row>
        <row r="434">
          <cell r="D434">
            <v>0</v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</row>
        <row r="435">
          <cell r="D435">
            <v>0</v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</row>
        <row r="436">
          <cell r="D436">
            <v>0</v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</row>
        <row r="437">
          <cell r="D437">
            <v>0</v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</row>
        <row r="438">
          <cell r="D438">
            <v>0</v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</row>
        <row r="439">
          <cell r="D439">
            <v>0</v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</row>
        <row r="440">
          <cell r="D440">
            <v>0</v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</row>
        <row r="441">
          <cell r="D441">
            <v>0</v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</row>
        <row r="442">
          <cell r="D442">
            <v>0</v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</row>
        <row r="443">
          <cell r="D443">
            <v>0</v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</row>
        <row r="444">
          <cell r="D444">
            <v>0</v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</row>
        <row r="445">
          <cell r="D445">
            <v>0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</row>
        <row r="446">
          <cell r="D446">
            <v>0</v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</row>
        <row r="447">
          <cell r="D447">
            <v>0</v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</row>
        <row r="448">
          <cell r="D448">
            <v>0</v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</row>
        <row r="449">
          <cell r="D449">
            <v>0</v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</row>
        <row r="450">
          <cell r="D450">
            <v>0</v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</row>
        <row r="451">
          <cell r="D451">
            <v>0</v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</row>
        <row r="452">
          <cell r="D452" t="str">
            <v>m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</row>
        <row r="453">
          <cell r="D453">
            <v>0</v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</row>
        <row r="474">
          <cell r="D474">
            <v>0</v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</row>
        <row r="475">
          <cell r="D475">
            <v>0</v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</row>
        <row r="476">
          <cell r="D476">
            <v>0</v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</row>
        <row r="477">
          <cell r="D477">
            <v>0</v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</row>
        <row r="478">
          <cell r="D478">
            <v>0</v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</row>
        <row r="479">
          <cell r="D479">
            <v>0</v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</row>
        <row r="480">
          <cell r="D480">
            <v>0</v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</row>
        <row r="481">
          <cell r="D481">
            <v>0</v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</row>
        <row r="482">
          <cell r="D482">
            <v>0</v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</row>
        <row r="483">
          <cell r="D483">
            <v>0</v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</row>
        <row r="484">
          <cell r="D484">
            <v>0</v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</row>
        <row r="485">
          <cell r="D485">
            <v>0</v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</row>
        <row r="486">
          <cell r="D486">
            <v>0</v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</row>
        <row r="487">
          <cell r="D487">
            <v>0</v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</row>
        <row r="488">
          <cell r="D488">
            <v>0</v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</row>
        <row r="489">
          <cell r="D489">
            <v>0</v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</row>
        <row r="490">
          <cell r="D490">
            <v>0</v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</row>
        <row r="491">
          <cell r="D491">
            <v>0</v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</row>
        <row r="492">
          <cell r="D492">
            <v>0</v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</row>
        <row r="493">
          <cell r="D493">
            <v>0</v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</row>
        <row r="494">
          <cell r="D494">
            <v>0</v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</row>
        <row r="495">
          <cell r="D495">
            <v>0</v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</row>
        <row r="496">
          <cell r="D496">
            <v>0</v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</row>
        <row r="497">
          <cell r="D497">
            <v>0</v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</row>
        <row r="498">
          <cell r="D498">
            <v>0</v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</row>
        <row r="499">
          <cell r="D499">
            <v>0</v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</row>
        <row r="500">
          <cell r="D500">
            <v>0</v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</row>
        <row r="501">
          <cell r="D501">
            <v>0</v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</row>
        <row r="502">
          <cell r="D502">
            <v>0</v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</row>
        <row r="503">
          <cell r="D503">
            <v>0</v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</row>
        <row r="504">
          <cell r="D504">
            <v>0</v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</row>
        <row r="505">
          <cell r="D505">
            <v>0</v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</row>
        <row r="506">
          <cell r="D506">
            <v>0</v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</row>
        <row r="507">
          <cell r="D507">
            <v>0</v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</row>
        <row r="508">
          <cell r="D508">
            <v>0</v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</row>
        <row r="509">
          <cell r="D509">
            <v>0</v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</row>
        <row r="510">
          <cell r="D510">
            <v>0</v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</row>
        <row r="511">
          <cell r="D511">
            <v>0</v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</row>
        <row r="512">
          <cell r="D512">
            <v>0</v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</row>
        <row r="513">
          <cell r="D513">
            <v>0</v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</row>
        <row r="514">
          <cell r="D514">
            <v>0</v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</row>
        <row r="515">
          <cell r="D515">
            <v>0</v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</row>
        <row r="516">
          <cell r="D516">
            <v>0</v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</row>
        <row r="517">
          <cell r="D517">
            <v>0</v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</row>
        <row r="518">
          <cell r="D518">
            <v>0</v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</row>
        <row r="519">
          <cell r="D519">
            <v>0</v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</row>
        <row r="520">
          <cell r="D520">
            <v>0</v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</row>
        <row r="521">
          <cell r="D521">
            <v>0</v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</row>
        <row r="522">
          <cell r="D522">
            <v>0</v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</row>
        <row r="523">
          <cell r="D523">
            <v>0</v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</row>
        <row r="524">
          <cell r="D524">
            <v>0</v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</row>
        <row r="525">
          <cell r="D525">
            <v>0</v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</row>
        <row r="526">
          <cell r="D526">
            <v>0</v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</row>
        <row r="527">
          <cell r="D527">
            <v>0</v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</row>
        <row r="528">
          <cell r="D528">
            <v>0</v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</row>
        <row r="529">
          <cell r="D529">
            <v>0</v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</row>
        <row r="530">
          <cell r="D530">
            <v>0</v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</row>
        <row r="531">
          <cell r="D531">
            <v>0</v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</row>
        <row r="532">
          <cell r="D532">
            <v>0</v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</row>
        <row r="533">
          <cell r="D533">
            <v>0</v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</row>
        <row r="534">
          <cell r="D534">
            <v>0</v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</row>
        <row r="535">
          <cell r="D535">
            <v>0</v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</row>
        <row r="536">
          <cell r="D536">
            <v>0</v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</row>
        <row r="537">
          <cell r="D537">
            <v>0</v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</row>
        <row r="538">
          <cell r="D538">
            <v>0</v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</row>
        <row r="539">
          <cell r="D539">
            <v>0</v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</row>
        <row r="540">
          <cell r="D540">
            <v>0</v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</row>
        <row r="541">
          <cell r="D541">
            <v>0</v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</row>
        <row r="542">
          <cell r="D542">
            <v>0</v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</row>
        <row r="543">
          <cell r="D543">
            <v>0</v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</row>
        <row r="544">
          <cell r="D544">
            <v>0</v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</row>
        <row r="545">
          <cell r="D545">
            <v>0</v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</row>
        <row r="546">
          <cell r="D546">
            <v>0</v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</row>
        <row r="547">
          <cell r="D547">
            <v>0</v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</row>
        <row r="548">
          <cell r="D548">
            <v>0</v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</row>
        <row r="549">
          <cell r="D549">
            <v>0</v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</row>
        <row r="550">
          <cell r="D550">
            <v>0</v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</row>
        <row r="551">
          <cell r="D551">
            <v>0</v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</row>
        <row r="552">
          <cell r="D552">
            <v>0</v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</row>
        <row r="553">
          <cell r="D553">
            <v>0</v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</row>
        <row r="554">
          <cell r="D554">
            <v>0</v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</row>
        <row r="555">
          <cell r="D555">
            <v>0</v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</row>
        <row r="556">
          <cell r="D556">
            <v>0</v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</row>
        <row r="557">
          <cell r="D557">
            <v>0</v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</row>
        <row r="558">
          <cell r="D558">
            <v>0</v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</row>
        <row r="559">
          <cell r="D559">
            <v>0</v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</row>
        <row r="560">
          <cell r="D560">
            <v>0</v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</row>
        <row r="561">
          <cell r="D561">
            <v>0</v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</row>
        <row r="562">
          <cell r="D562">
            <v>0</v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</row>
        <row r="563">
          <cell r="D563">
            <v>0</v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</row>
        <row r="564">
          <cell r="D564">
            <v>0</v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</row>
        <row r="565">
          <cell r="D565">
            <v>0</v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</row>
        <row r="566">
          <cell r="D566">
            <v>0</v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</row>
        <row r="567">
          <cell r="D567">
            <v>0</v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</row>
        <row r="568">
          <cell r="D568">
            <v>0</v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</row>
        <row r="569">
          <cell r="D569">
            <v>0</v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</row>
        <row r="570">
          <cell r="D570">
            <v>0</v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</row>
        <row r="571">
          <cell r="D571">
            <v>0</v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</row>
        <row r="572">
          <cell r="D572">
            <v>0</v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</row>
        <row r="573">
          <cell r="D573">
            <v>0</v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</row>
        <row r="574">
          <cell r="D574">
            <v>0</v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</row>
        <row r="575">
          <cell r="D575">
            <v>0</v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</row>
        <row r="576">
          <cell r="D576">
            <v>0</v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</row>
        <row r="577">
          <cell r="D577">
            <v>0</v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</row>
        <row r="578">
          <cell r="D578">
            <v>0</v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</row>
        <row r="579">
          <cell r="D579">
            <v>0</v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</row>
        <row r="580">
          <cell r="D580">
            <v>0</v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</row>
        <row r="581">
          <cell r="D581">
            <v>0</v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</row>
        <row r="582">
          <cell r="D582">
            <v>0</v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</row>
        <row r="583">
          <cell r="D583">
            <v>0</v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</row>
        <row r="584">
          <cell r="D584">
            <v>0</v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</row>
        <row r="585">
          <cell r="D585">
            <v>0</v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</row>
        <row r="586">
          <cell r="D586">
            <v>0</v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</row>
        <row r="587">
          <cell r="D587">
            <v>0</v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</row>
        <row r="588">
          <cell r="D588">
            <v>0</v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</row>
        <row r="589">
          <cell r="D589">
            <v>0</v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</row>
        <row r="590">
          <cell r="D590">
            <v>0</v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</row>
        <row r="591">
          <cell r="D591">
            <v>0</v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</row>
        <row r="592">
          <cell r="D592">
            <v>0</v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</row>
        <row r="593">
          <cell r="D593">
            <v>0</v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</row>
        <row r="594">
          <cell r="D594">
            <v>0</v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</row>
        <row r="595">
          <cell r="D595">
            <v>0</v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</row>
        <row r="596">
          <cell r="D596">
            <v>0</v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</row>
        <row r="597">
          <cell r="D597">
            <v>0</v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</row>
        <row r="598">
          <cell r="D598">
            <v>0</v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</row>
        <row r="599">
          <cell r="D599">
            <v>0</v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</row>
        <row r="600">
          <cell r="D600">
            <v>0</v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</row>
        <row r="601">
          <cell r="D601">
            <v>0</v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</row>
        <row r="602">
          <cell r="D602">
            <v>0</v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</row>
        <row r="603">
          <cell r="D603">
            <v>0</v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</row>
        <row r="604">
          <cell r="D604">
            <v>0</v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</row>
        <row r="605">
          <cell r="D605">
            <v>0</v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</row>
        <row r="606">
          <cell r="D606">
            <v>0</v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</row>
        <row r="607">
          <cell r="D607">
            <v>0</v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</row>
        <row r="608">
          <cell r="D608">
            <v>0</v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</row>
        <row r="609">
          <cell r="D609">
            <v>0</v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</row>
        <row r="610">
          <cell r="D610">
            <v>0</v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</row>
        <row r="611">
          <cell r="D611">
            <v>0</v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</row>
        <row r="612">
          <cell r="D612">
            <v>0</v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</row>
        <row r="613">
          <cell r="D613">
            <v>0</v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</row>
        <row r="614">
          <cell r="D614">
            <v>0</v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</row>
        <row r="615">
          <cell r="D615">
            <v>0</v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</row>
        <row r="616">
          <cell r="D616">
            <v>0</v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</row>
        <row r="617">
          <cell r="D617">
            <v>0</v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</row>
        <row r="618">
          <cell r="D618">
            <v>0</v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</row>
        <row r="619">
          <cell r="D619">
            <v>0</v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</row>
        <row r="620">
          <cell r="D620">
            <v>0</v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</row>
        <row r="621">
          <cell r="D621">
            <v>0</v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</row>
        <row r="622">
          <cell r="D622">
            <v>0</v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</row>
        <row r="623">
          <cell r="D623">
            <v>0</v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</row>
        <row r="624">
          <cell r="D624">
            <v>0</v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</row>
        <row r="625">
          <cell r="D625">
            <v>0</v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</row>
        <row r="626">
          <cell r="D626">
            <v>0</v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</row>
        <row r="627">
          <cell r="D627">
            <v>0</v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</row>
        <row r="628">
          <cell r="D628">
            <v>0</v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</row>
        <row r="629">
          <cell r="D629">
            <v>0</v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</row>
        <row r="630">
          <cell r="D630">
            <v>0</v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</row>
        <row r="631">
          <cell r="D631">
            <v>0</v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</row>
        <row r="632">
          <cell r="D632">
            <v>0</v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</row>
        <row r="633">
          <cell r="D633">
            <v>0</v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</row>
        <row r="634">
          <cell r="D634">
            <v>0</v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</row>
        <row r="635">
          <cell r="D635">
            <v>0</v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</row>
        <row r="636">
          <cell r="D636">
            <v>0</v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</row>
        <row r="637">
          <cell r="D637">
            <v>0</v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</row>
        <row r="638">
          <cell r="D638">
            <v>0</v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</row>
        <row r="639">
          <cell r="D639">
            <v>0</v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</row>
        <row r="640">
          <cell r="D640">
            <v>0</v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</row>
        <row r="641">
          <cell r="D641">
            <v>0</v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</row>
        <row r="642">
          <cell r="D642">
            <v>0</v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</row>
        <row r="643">
          <cell r="D643">
            <v>0</v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</row>
        <row r="644">
          <cell r="D644">
            <v>0</v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</row>
        <row r="645">
          <cell r="D645">
            <v>0</v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</row>
        <row r="646">
          <cell r="D646">
            <v>0</v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</row>
        <row r="647">
          <cell r="D647">
            <v>0</v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</row>
        <row r="648">
          <cell r="D648">
            <v>0</v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</row>
        <row r="649">
          <cell r="D649">
            <v>0</v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</row>
        <row r="650">
          <cell r="D650">
            <v>0</v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</row>
        <row r="651">
          <cell r="D651">
            <v>0</v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</row>
        <row r="652">
          <cell r="D652">
            <v>0</v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</row>
        <row r="653">
          <cell r="D653">
            <v>0</v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</row>
        <row r="654">
          <cell r="D654">
            <v>0</v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</row>
        <row r="655">
          <cell r="D655">
            <v>0</v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</row>
        <row r="656">
          <cell r="D656">
            <v>0</v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</row>
        <row r="657">
          <cell r="D657">
            <v>0</v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</row>
        <row r="658">
          <cell r="D658">
            <v>0</v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</row>
        <row r="659">
          <cell r="D659">
            <v>0</v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</row>
        <row r="660">
          <cell r="D660">
            <v>0</v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</row>
        <row r="661">
          <cell r="D661">
            <v>0</v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</row>
        <row r="662">
          <cell r="D662">
            <v>0</v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</row>
        <row r="663">
          <cell r="D663">
            <v>0</v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</row>
        <row r="664">
          <cell r="D664">
            <v>0</v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</row>
        <row r="665">
          <cell r="D665">
            <v>0</v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</row>
        <row r="666">
          <cell r="D666">
            <v>0</v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</row>
        <row r="667">
          <cell r="D667">
            <v>0</v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</row>
        <row r="668">
          <cell r="D668">
            <v>0</v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</row>
        <row r="669">
          <cell r="D669">
            <v>0</v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</row>
        <row r="670">
          <cell r="D670">
            <v>0</v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</row>
        <row r="671">
          <cell r="D671">
            <v>0</v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</row>
        <row r="672">
          <cell r="D672">
            <v>0</v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</row>
        <row r="673">
          <cell r="D673">
            <v>0</v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</row>
        <row r="674">
          <cell r="D674">
            <v>0</v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</row>
        <row r="675">
          <cell r="D675">
            <v>0</v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</row>
        <row r="676">
          <cell r="D676">
            <v>0</v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</row>
        <row r="677">
          <cell r="D677">
            <v>0</v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</row>
        <row r="678">
          <cell r="D678">
            <v>0</v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</row>
        <row r="679">
          <cell r="D679">
            <v>0</v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</row>
        <row r="680">
          <cell r="D680">
            <v>0</v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</row>
        <row r="681">
          <cell r="D681">
            <v>0</v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</row>
        <row r="682">
          <cell r="D682">
            <v>0</v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</row>
        <row r="683">
          <cell r="D683">
            <v>0</v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</row>
        <row r="684">
          <cell r="D684">
            <v>0</v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</row>
        <row r="685">
          <cell r="D685">
            <v>0</v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</row>
        <row r="686">
          <cell r="D686">
            <v>0</v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</row>
        <row r="687">
          <cell r="D687">
            <v>0</v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</row>
        <row r="688">
          <cell r="D688">
            <v>0</v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</row>
        <row r="689">
          <cell r="D689">
            <v>0</v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</row>
        <row r="690">
          <cell r="D690">
            <v>0</v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</row>
        <row r="691">
          <cell r="D691">
            <v>0</v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</row>
        <row r="692">
          <cell r="D692">
            <v>0</v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</row>
        <row r="693">
          <cell r="D693">
            <v>0</v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</row>
        <row r="694">
          <cell r="D694">
            <v>0</v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</row>
        <row r="695">
          <cell r="D695">
            <v>0</v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</row>
        <row r="696">
          <cell r="D696">
            <v>0</v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</row>
        <row r="697">
          <cell r="D697">
            <v>0</v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</row>
        <row r="698">
          <cell r="D698">
            <v>0</v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</row>
        <row r="699">
          <cell r="D699">
            <v>0</v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</row>
        <row r="700">
          <cell r="D700">
            <v>0</v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</row>
        <row r="701">
          <cell r="D701">
            <v>0</v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</row>
        <row r="702">
          <cell r="D702">
            <v>0</v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</row>
        <row r="703">
          <cell r="D703">
            <v>0</v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</row>
        <row r="704">
          <cell r="D704">
            <v>0</v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</row>
        <row r="705">
          <cell r="D705">
            <v>0</v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</row>
        <row r="706">
          <cell r="D706">
            <v>0</v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</row>
        <row r="707">
          <cell r="D707">
            <v>0</v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</row>
        <row r="708">
          <cell r="D708">
            <v>0</v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</row>
        <row r="709">
          <cell r="D709">
            <v>0</v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</row>
        <row r="710">
          <cell r="D710">
            <v>0</v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</row>
        <row r="711">
          <cell r="D711">
            <v>0</v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</row>
        <row r="712">
          <cell r="D712">
            <v>0</v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</row>
        <row r="713">
          <cell r="D713">
            <v>0</v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</row>
        <row r="714">
          <cell r="D714">
            <v>0</v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</row>
        <row r="715">
          <cell r="D715">
            <v>0</v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</row>
        <row r="716">
          <cell r="D716">
            <v>0</v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</row>
        <row r="717">
          <cell r="D717">
            <v>0</v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</row>
        <row r="718">
          <cell r="D718">
            <v>0</v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</row>
        <row r="719">
          <cell r="D719">
            <v>0</v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</row>
        <row r="720">
          <cell r="D720">
            <v>0</v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</row>
        <row r="721">
          <cell r="D721">
            <v>0</v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</row>
        <row r="722">
          <cell r="D722">
            <v>0</v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</row>
        <row r="723">
          <cell r="D723">
            <v>0</v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</row>
        <row r="724">
          <cell r="D724">
            <v>0</v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</row>
        <row r="725">
          <cell r="D725">
            <v>0</v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</row>
        <row r="726">
          <cell r="D726">
            <v>0</v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</row>
        <row r="727">
          <cell r="D727">
            <v>0</v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</row>
        <row r="728">
          <cell r="D728">
            <v>0</v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</row>
        <row r="729">
          <cell r="D729">
            <v>0</v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</row>
        <row r="730">
          <cell r="D730">
            <v>0</v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</row>
        <row r="731">
          <cell r="D731">
            <v>0</v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</row>
        <row r="732">
          <cell r="D732">
            <v>0</v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</row>
        <row r="733">
          <cell r="D733">
            <v>0</v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</row>
        <row r="734">
          <cell r="D734">
            <v>0</v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</row>
        <row r="735">
          <cell r="D735">
            <v>0</v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</row>
        <row r="736">
          <cell r="D736">
            <v>0</v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</row>
        <row r="737">
          <cell r="D737">
            <v>0</v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</row>
        <row r="738">
          <cell r="D738">
            <v>0</v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</row>
        <row r="739">
          <cell r="D739">
            <v>0</v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</row>
        <row r="740">
          <cell r="D740">
            <v>0</v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</row>
        <row r="741">
          <cell r="D741">
            <v>0</v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</row>
        <row r="742">
          <cell r="D742">
            <v>0</v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</row>
        <row r="743">
          <cell r="D743">
            <v>0</v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</row>
        <row r="744">
          <cell r="D744">
            <v>0</v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</row>
        <row r="745">
          <cell r="D745">
            <v>0</v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</row>
        <row r="746">
          <cell r="D746">
            <v>0</v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</row>
        <row r="747">
          <cell r="D747">
            <v>0</v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</row>
        <row r="748">
          <cell r="D748">
            <v>0</v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</row>
        <row r="749">
          <cell r="D749">
            <v>0</v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</row>
        <row r="750">
          <cell r="D750">
            <v>0</v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</row>
        <row r="751">
          <cell r="D751">
            <v>0</v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</row>
        <row r="752">
          <cell r="D752">
            <v>0</v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</row>
        <row r="753">
          <cell r="D753">
            <v>0</v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</row>
        <row r="754">
          <cell r="D754">
            <v>0</v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</row>
        <row r="755">
          <cell r="D755">
            <v>0</v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</row>
        <row r="756">
          <cell r="D756">
            <v>0</v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</row>
        <row r="757">
          <cell r="D757">
            <v>0</v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</row>
        <row r="758">
          <cell r="D758">
            <v>0</v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</row>
        <row r="759">
          <cell r="D759">
            <v>0</v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</row>
        <row r="760">
          <cell r="D760">
            <v>0</v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</row>
        <row r="761">
          <cell r="D761">
            <v>0</v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</row>
        <row r="762">
          <cell r="D762">
            <v>0</v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</row>
        <row r="763">
          <cell r="D763">
            <v>0</v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</row>
        <row r="764">
          <cell r="D764">
            <v>0</v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</row>
        <row r="765">
          <cell r="D765">
            <v>0</v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</row>
        <row r="766">
          <cell r="D766">
            <v>0</v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</row>
        <row r="767">
          <cell r="D767">
            <v>0</v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</row>
        <row r="768">
          <cell r="D768">
            <v>0</v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</row>
        <row r="769">
          <cell r="D769">
            <v>0</v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</row>
        <row r="770">
          <cell r="D770">
            <v>0</v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</row>
        <row r="771">
          <cell r="D771">
            <v>0</v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</row>
        <row r="772">
          <cell r="D772">
            <v>0</v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</row>
        <row r="773">
          <cell r="D773">
            <v>0</v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</row>
        <row r="774">
          <cell r="D774">
            <v>0</v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</row>
        <row r="775">
          <cell r="D775">
            <v>0</v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</row>
        <row r="776">
          <cell r="D776">
            <v>0</v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</row>
        <row r="777">
          <cell r="D777">
            <v>0</v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</row>
        <row r="778">
          <cell r="D778">
            <v>0</v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</row>
        <row r="779">
          <cell r="D779">
            <v>0</v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</row>
        <row r="780">
          <cell r="D780">
            <v>0</v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</row>
        <row r="781">
          <cell r="D781">
            <v>0</v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</row>
        <row r="782">
          <cell r="D782">
            <v>0</v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</row>
        <row r="783">
          <cell r="D783">
            <v>0</v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</row>
        <row r="784">
          <cell r="D784">
            <v>0</v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</row>
        <row r="785">
          <cell r="D785">
            <v>0</v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</row>
        <row r="786">
          <cell r="D786">
            <v>0</v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</row>
        <row r="787">
          <cell r="D787">
            <v>0</v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</row>
        <row r="788">
          <cell r="D788">
            <v>0</v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</row>
        <row r="789">
          <cell r="D789">
            <v>0</v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</row>
        <row r="790">
          <cell r="D790">
            <v>0</v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</row>
        <row r="791">
          <cell r="D791">
            <v>0</v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</row>
        <row r="792">
          <cell r="D792">
            <v>0</v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</row>
        <row r="793">
          <cell r="D793">
            <v>0</v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</row>
        <row r="794">
          <cell r="D794">
            <v>0</v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</row>
        <row r="795">
          <cell r="D795">
            <v>0</v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</row>
        <row r="796">
          <cell r="D796">
            <v>0</v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</row>
        <row r="797">
          <cell r="D797">
            <v>0</v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</row>
        <row r="798">
          <cell r="D798">
            <v>0</v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</row>
        <row r="799">
          <cell r="D799">
            <v>0</v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</row>
        <row r="800">
          <cell r="D800">
            <v>0</v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</row>
        <row r="801">
          <cell r="D801">
            <v>0</v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</row>
        <row r="802">
          <cell r="D802">
            <v>0</v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</row>
        <row r="803">
          <cell r="D803">
            <v>0</v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</row>
        <row r="804">
          <cell r="D804">
            <v>0</v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</row>
        <row r="805">
          <cell r="D805">
            <v>0</v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</row>
        <row r="806">
          <cell r="D806">
            <v>0</v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</row>
        <row r="807">
          <cell r="D807">
            <v>0</v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</row>
        <row r="808">
          <cell r="D808">
            <v>0</v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</row>
        <row r="809">
          <cell r="D809">
            <v>0</v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</row>
        <row r="810">
          <cell r="D810">
            <v>0</v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</row>
        <row r="811">
          <cell r="D811">
            <v>0</v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</row>
        <row r="812">
          <cell r="D812">
            <v>0</v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</row>
        <row r="813">
          <cell r="D813">
            <v>0</v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</row>
        <row r="814">
          <cell r="D814">
            <v>0</v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</row>
        <row r="815">
          <cell r="D815">
            <v>0</v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</row>
        <row r="816">
          <cell r="D816">
            <v>0</v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</row>
        <row r="817">
          <cell r="D817">
            <v>0</v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</row>
        <row r="818">
          <cell r="D818">
            <v>0</v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</row>
        <row r="819">
          <cell r="D819">
            <v>0</v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</row>
        <row r="820">
          <cell r="D820">
            <v>0</v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</row>
        <row r="821">
          <cell r="D821">
            <v>0</v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</row>
        <row r="822">
          <cell r="D822">
            <v>0</v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</row>
        <row r="823">
          <cell r="D823">
            <v>0</v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</row>
        <row r="824">
          <cell r="D824">
            <v>0</v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</row>
        <row r="825">
          <cell r="D825">
            <v>0</v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</row>
        <row r="826">
          <cell r="D826">
            <v>0</v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</row>
        <row r="827">
          <cell r="D827">
            <v>0</v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</row>
        <row r="828">
          <cell r="D828">
            <v>0</v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</row>
        <row r="829">
          <cell r="D829">
            <v>0</v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</row>
        <row r="830">
          <cell r="D830">
            <v>0</v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</row>
        <row r="831">
          <cell r="D831">
            <v>0</v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</row>
        <row r="832">
          <cell r="D832">
            <v>0</v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</row>
        <row r="833">
          <cell r="D833">
            <v>0</v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</row>
        <row r="834">
          <cell r="D834">
            <v>0</v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</row>
        <row r="835">
          <cell r="D835">
            <v>0</v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</row>
        <row r="836">
          <cell r="D836">
            <v>0</v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</row>
        <row r="837">
          <cell r="D837">
            <v>0</v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</row>
        <row r="838">
          <cell r="D838">
            <v>0</v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</row>
        <row r="839">
          <cell r="D839">
            <v>0</v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</row>
        <row r="840">
          <cell r="D840">
            <v>0</v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</row>
        <row r="841">
          <cell r="D841">
            <v>0</v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</row>
        <row r="842">
          <cell r="D842">
            <v>0</v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</row>
        <row r="843">
          <cell r="D843">
            <v>0</v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</row>
        <row r="844">
          <cell r="D844">
            <v>0</v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</row>
        <row r="845">
          <cell r="D845">
            <v>0</v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</row>
        <row r="846">
          <cell r="D846">
            <v>0</v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</row>
        <row r="847">
          <cell r="D847">
            <v>0</v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</row>
        <row r="848">
          <cell r="D848">
            <v>0</v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</row>
        <row r="849">
          <cell r="D849">
            <v>0</v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</row>
        <row r="850">
          <cell r="D850">
            <v>0</v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</row>
        <row r="851">
          <cell r="D851">
            <v>0</v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</row>
        <row r="852">
          <cell r="D852">
            <v>0</v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</row>
        <row r="853">
          <cell r="D853">
            <v>0</v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</row>
        <row r="854">
          <cell r="D854">
            <v>0</v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</row>
        <row r="855">
          <cell r="D855">
            <v>0</v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</row>
        <row r="856">
          <cell r="D856">
            <v>0</v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</row>
        <row r="857">
          <cell r="D857">
            <v>0</v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</row>
        <row r="858">
          <cell r="D858">
            <v>0</v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</row>
        <row r="859">
          <cell r="D859">
            <v>0</v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</row>
        <row r="860">
          <cell r="D860">
            <v>0</v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</row>
        <row r="861">
          <cell r="D861">
            <v>0</v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</row>
        <row r="862">
          <cell r="D862">
            <v>0</v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</row>
        <row r="863">
          <cell r="D863">
            <v>0</v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</row>
        <row r="864">
          <cell r="D864">
            <v>0</v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</row>
        <row r="865">
          <cell r="D865">
            <v>0</v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</row>
        <row r="866">
          <cell r="D866">
            <v>0</v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</row>
        <row r="867">
          <cell r="D867">
            <v>0</v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</row>
        <row r="868">
          <cell r="D868">
            <v>0</v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</row>
        <row r="869">
          <cell r="D869">
            <v>0</v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</row>
        <row r="870">
          <cell r="D870">
            <v>0</v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</row>
        <row r="871">
          <cell r="D871">
            <v>0</v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</row>
        <row r="872">
          <cell r="D872">
            <v>0</v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</row>
        <row r="873">
          <cell r="D873">
            <v>0</v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</row>
        <row r="874">
          <cell r="D874">
            <v>0</v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</row>
        <row r="875">
          <cell r="D875">
            <v>0</v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</row>
        <row r="876">
          <cell r="D876">
            <v>0</v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</row>
        <row r="877">
          <cell r="D877">
            <v>0</v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</row>
        <row r="878">
          <cell r="D878">
            <v>0</v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</row>
        <row r="879">
          <cell r="D879">
            <v>0</v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</row>
        <row r="880">
          <cell r="D880">
            <v>0</v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</row>
        <row r="881">
          <cell r="D881">
            <v>0</v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</row>
        <row r="882">
          <cell r="D882">
            <v>0</v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</row>
        <row r="883">
          <cell r="D883">
            <v>0</v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</row>
        <row r="884">
          <cell r="D884">
            <v>0</v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</row>
        <row r="885">
          <cell r="D885">
            <v>0</v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</row>
        <row r="886">
          <cell r="D886">
            <v>0</v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</row>
        <row r="887">
          <cell r="D887">
            <v>0</v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</row>
        <row r="888">
          <cell r="D888">
            <v>0</v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</row>
        <row r="889">
          <cell r="D889">
            <v>0</v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</row>
        <row r="890">
          <cell r="D890">
            <v>0</v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</row>
        <row r="891">
          <cell r="D891">
            <v>0</v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</row>
        <row r="892">
          <cell r="D892">
            <v>0</v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</row>
        <row r="893">
          <cell r="D893">
            <v>0</v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</row>
        <row r="894">
          <cell r="D894">
            <v>0</v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</row>
        <row r="895">
          <cell r="D895">
            <v>0</v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</row>
        <row r="896">
          <cell r="D896">
            <v>0</v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</row>
        <row r="897">
          <cell r="D897">
            <v>0</v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</row>
        <row r="898">
          <cell r="D898">
            <v>0</v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</row>
        <row r="899">
          <cell r="D899">
            <v>0</v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</row>
        <row r="900">
          <cell r="D900">
            <v>0</v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</row>
        <row r="901">
          <cell r="D901">
            <v>0</v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</row>
        <row r="902">
          <cell r="D902">
            <v>0</v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</row>
        <row r="903">
          <cell r="D903">
            <v>0</v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</row>
        <row r="904">
          <cell r="D904">
            <v>0</v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</row>
        <row r="905">
          <cell r="D905">
            <v>0</v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</row>
        <row r="906">
          <cell r="D906">
            <v>0</v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</row>
        <row r="907">
          <cell r="D907">
            <v>0</v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</row>
        <row r="908">
          <cell r="D908">
            <v>0</v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</row>
        <row r="909">
          <cell r="D909">
            <v>0</v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</row>
        <row r="910">
          <cell r="D910">
            <v>0</v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</row>
        <row r="911">
          <cell r="D911">
            <v>0</v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</row>
        <row r="912">
          <cell r="D912">
            <v>0</v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</row>
        <row r="913">
          <cell r="D913">
            <v>0</v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</row>
        <row r="914">
          <cell r="D914">
            <v>0</v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</row>
        <row r="915">
          <cell r="D915">
            <v>0</v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</row>
        <row r="916">
          <cell r="D916">
            <v>0</v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</row>
        <row r="917">
          <cell r="D917">
            <v>0</v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</row>
        <row r="918">
          <cell r="D918">
            <v>0</v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</row>
        <row r="919">
          <cell r="D919">
            <v>0</v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</row>
        <row r="920">
          <cell r="D920">
            <v>0</v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</row>
        <row r="921">
          <cell r="D921">
            <v>0</v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</row>
        <row r="922">
          <cell r="D922">
            <v>0</v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</row>
        <row r="923">
          <cell r="D923">
            <v>0</v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</row>
        <row r="924">
          <cell r="D924">
            <v>0</v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</row>
        <row r="925">
          <cell r="D925">
            <v>0</v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</row>
        <row r="926">
          <cell r="D926">
            <v>0</v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</row>
        <row r="927">
          <cell r="D927">
            <v>0</v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</row>
        <row r="928">
          <cell r="D928">
            <v>0</v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</row>
        <row r="929">
          <cell r="D929">
            <v>0</v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</row>
        <row r="930">
          <cell r="D930">
            <v>0</v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</row>
        <row r="931">
          <cell r="D931">
            <v>0</v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</row>
        <row r="932">
          <cell r="D932">
            <v>0</v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</row>
        <row r="933">
          <cell r="D933">
            <v>0</v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</row>
        <row r="934">
          <cell r="D934">
            <v>0</v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</row>
        <row r="935">
          <cell r="D935">
            <v>0</v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</row>
        <row r="936">
          <cell r="D936">
            <v>0</v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</row>
        <row r="937">
          <cell r="D937">
            <v>0</v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</row>
        <row r="938">
          <cell r="D938">
            <v>0</v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</row>
        <row r="939">
          <cell r="D939">
            <v>0</v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</row>
        <row r="940">
          <cell r="D940">
            <v>0</v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</row>
        <row r="941">
          <cell r="D941">
            <v>0</v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</row>
        <row r="942">
          <cell r="D942">
            <v>0</v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</row>
        <row r="943">
          <cell r="D943">
            <v>0</v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</row>
        <row r="944">
          <cell r="D944">
            <v>0</v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</row>
        <row r="945">
          <cell r="D945">
            <v>0</v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</row>
        <row r="946">
          <cell r="D946">
            <v>0</v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</row>
        <row r="947">
          <cell r="D947">
            <v>0</v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</row>
        <row r="948">
          <cell r="D948">
            <v>0</v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</row>
        <row r="949">
          <cell r="D949">
            <v>0</v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</row>
        <row r="950">
          <cell r="D950">
            <v>0</v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</row>
        <row r="951">
          <cell r="D951">
            <v>0</v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</row>
        <row r="952">
          <cell r="D952">
            <v>0</v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/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/>
          </cell>
          <cell r="I55">
            <v>0.61458333333333248</v>
          </cell>
        </row>
        <row r="56">
          <cell r="H56" t="str">
            <v/>
          </cell>
          <cell r="I56">
            <v>0.61805555555555469</v>
          </cell>
        </row>
        <row r="57">
          <cell r="H57" t="str">
            <v/>
          </cell>
          <cell r="I57">
            <v>0.6215277777777769</v>
          </cell>
        </row>
        <row r="58">
          <cell r="H58" t="str">
            <v/>
          </cell>
          <cell r="I58">
            <v>0.62499999999999911</v>
          </cell>
        </row>
        <row r="59">
          <cell r="H59" t="str">
            <v/>
          </cell>
          <cell r="I59">
            <v>0.62847222222222132</v>
          </cell>
        </row>
        <row r="60">
          <cell r="H60" t="str">
            <v/>
          </cell>
          <cell r="I60">
            <v>0.63194444444444353</v>
          </cell>
        </row>
        <row r="61">
          <cell r="H61" t="str">
            <v/>
          </cell>
          <cell r="I61">
            <v>0.63541666666666574</v>
          </cell>
        </row>
        <row r="62">
          <cell r="H62" t="str">
            <v/>
          </cell>
          <cell r="I62">
            <v>0.63888888888888795</v>
          </cell>
        </row>
        <row r="63">
          <cell r="H63" t="str">
            <v/>
          </cell>
          <cell r="I63">
            <v>0.64236111111111016</v>
          </cell>
        </row>
        <row r="64">
          <cell r="H64" t="str">
            <v/>
          </cell>
          <cell r="I64">
            <v>0.64583333333333237</v>
          </cell>
        </row>
        <row r="65">
          <cell r="H65" t="str">
            <v/>
          </cell>
          <cell r="I65">
            <v>0.64930555555555458</v>
          </cell>
        </row>
        <row r="66">
          <cell r="H66" t="str">
            <v/>
          </cell>
          <cell r="I66">
            <v>0.65277777777777679</v>
          </cell>
        </row>
        <row r="67">
          <cell r="H67" t="str">
            <v/>
          </cell>
          <cell r="I67">
            <v>0.656249999999999</v>
          </cell>
        </row>
        <row r="68">
          <cell r="H68" t="str">
            <v/>
          </cell>
          <cell r="I68">
            <v>0.65972222222222121</v>
          </cell>
        </row>
        <row r="69">
          <cell r="H69" t="str">
            <v/>
          </cell>
          <cell r="I69">
            <v>0.66319444444444342</v>
          </cell>
        </row>
        <row r="70">
          <cell r="H70" t="str">
            <v/>
          </cell>
          <cell r="I70">
            <v>0.66666666666666563</v>
          </cell>
        </row>
        <row r="71">
          <cell r="H71" t="str">
            <v/>
          </cell>
          <cell r="I71">
            <v>0.67013888888888784</v>
          </cell>
        </row>
        <row r="72">
          <cell r="H72" t="str">
            <v/>
          </cell>
          <cell r="I72">
            <v>0.67361111111111005</v>
          </cell>
        </row>
        <row r="73">
          <cell r="H73" t="str">
            <v/>
          </cell>
          <cell r="I73">
            <v>0.67708333333333226</v>
          </cell>
        </row>
        <row r="74">
          <cell r="H74" t="str">
            <v/>
          </cell>
          <cell r="I74">
            <v>0.68055555555555447</v>
          </cell>
        </row>
        <row r="75">
          <cell r="H75" t="str">
            <v/>
          </cell>
          <cell r="I75">
            <v>0.68402777777777668</v>
          </cell>
        </row>
        <row r="76">
          <cell r="H76" t="str">
            <v/>
          </cell>
          <cell r="I76">
            <v>0.68749999999999889</v>
          </cell>
        </row>
        <row r="77">
          <cell r="H77" t="str">
            <v/>
          </cell>
          <cell r="I77">
            <v>0.6909722222222211</v>
          </cell>
        </row>
        <row r="78">
          <cell r="H78" t="str">
            <v/>
          </cell>
          <cell r="I78">
            <v>0.69444444444444331</v>
          </cell>
        </row>
        <row r="79">
          <cell r="H79" t="str">
            <v/>
          </cell>
          <cell r="I79">
            <v>0.69791666666666552</v>
          </cell>
        </row>
        <row r="80">
          <cell r="H80" t="str">
            <v/>
          </cell>
          <cell r="I80">
            <v>0.70138888888888773</v>
          </cell>
        </row>
        <row r="81">
          <cell r="H81" t="str">
            <v/>
          </cell>
          <cell r="I81">
            <v>0.70486111111110994</v>
          </cell>
        </row>
        <row r="82">
          <cell r="H82" t="str">
            <v/>
          </cell>
          <cell r="I82">
            <v>0.70833333333333215</v>
          </cell>
        </row>
        <row r="83">
          <cell r="H83" t="str">
            <v/>
          </cell>
          <cell r="I83">
            <v>0.71180555555555436</v>
          </cell>
        </row>
        <row r="84">
          <cell r="H84" t="str">
            <v/>
          </cell>
          <cell r="I84">
            <v>0.71527777777777657</v>
          </cell>
        </row>
        <row r="85">
          <cell r="H85" t="str">
            <v/>
          </cell>
          <cell r="I85">
            <v>0.71874999999999878</v>
          </cell>
        </row>
        <row r="86">
          <cell r="H86" t="str">
            <v/>
          </cell>
          <cell r="I86">
            <v>0.72222222222222099</v>
          </cell>
        </row>
        <row r="87">
          <cell r="H87" t="str">
            <v/>
          </cell>
          <cell r="I87">
            <v>0.7256944444444432</v>
          </cell>
        </row>
        <row r="88">
          <cell r="H88" t="str">
            <v/>
          </cell>
          <cell r="I88">
            <v>0.72916666666666541</v>
          </cell>
        </row>
        <row r="89">
          <cell r="H89" t="str">
            <v/>
          </cell>
          <cell r="I89">
            <v>0.73263888888888762</v>
          </cell>
        </row>
        <row r="90">
          <cell r="H90" t="str">
            <v/>
          </cell>
          <cell r="I90">
            <v>0.73611111111110983</v>
          </cell>
        </row>
        <row r="91">
          <cell r="H91" t="str">
            <v/>
          </cell>
          <cell r="I91">
            <v>0.73958333333333204</v>
          </cell>
        </row>
        <row r="92">
          <cell r="H92" t="str">
            <v/>
          </cell>
          <cell r="I92">
            <v>0.74305555555555425</v>
          </cell>
        </row>
        <row r="93">
          <cell r="H93" t="str">
            <v/>
          </cell>
          <cell r="I93">
            <v>0.74652777777777646</v>
          </cell>
        </row>
        <row r="94">
          <cell r="H94" t="str">
            <v/>
          </cell>
          <cell r="I94">
            <v>0.74999999999999867</v>
          </cell>
        </row>
        <row r="95">
          <cell r="H95" t="str">
            <v/>
          </cell>
          <cell r="I95">
            <v>0.75347222222222088</v>
          </cell>
        </row>
        <row r="96">
          <cell r="H96" t="str">
            <v/>
          </cell>
          <cell r="I96">
            <v>0.75694444444444309</v>
          </cell>
        </row>
        <row r="97">
          <cell r="H97" t="str">
            <v/>
          </cell>
          <cell r="I97">
            <v>0.7604166666666653</v>
          </cell>
        </row>
        <row r="98">
          <cell r="H98" t="str">
            <v/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>
            <v>0</v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/>
          </cell>
          <cell r="C17" t="str">
            <v/>
          </cell>
          <cell r="D17">
            <v>2</v>
          </cell>
          <cell r="E17">
            <v>1</v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  <row r="18">
          <cell r="B18" t="str">
            <v/>
          </cell>
          <cell r="C18" t="str">
            <v/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/>
          </cell>
          <cell r="C25" t="str">
            <v/>
          </cell>
          <cell r="D25">
            <v>3</v>
          </cell>
          <cell r="E25">
            <v>1</v>
          </cell>
          <cell r="G25" t="str">
            <v/>
          </cell>
          <cell r="H25">
            <v>0</v>
          </cell>
          <cell r="I25" t="str">
            <v/>
          </cell>
          <cell r="J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</row>
        <row r="26">
          <cell r="B26" t="str">
            <v/>
          </cell>
          <cell r="C26" t="str">
            <v/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</row>
        <row r="27">
          <cell r="B27" t="str">
            <v/>
          </cell>
          <cell r="C27" t="str">
            <v/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B28" t="str">
            <v/>
          </cell>
          <cell r="C28" t="str">
            <v/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/>
          </cell>
          <cell r="C33" t="str">
            <v/>
          </cell>
          <cell r="D33">
            <v>4</v>
          </cell>
          <cell r="E33">
            <v>1</v>
          </cell>
          <cell r="G33" t="str">
            <v/>
          </cell>
          <cell r="H33">
            <v>0</v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5">
          <cell r="B35" t="str">
            <v/>
          </cell>
          <cell r="C35" t="str">
            <v/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</row>
        <row r="36">
          <cell r="B36" t="str">
            <v/>
          </cell>
          <cell r="C36" t="str">
            <v/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/>
          </cell>
          <cell r="C41" t="str">
            <v/>
          </cell>
          <cell r="D41">
            <v>5</v>
          </cell>
          <cell r="E41">
            <v>1</v>
          </cell>
          <cell r="G41" t="str">
            <v/>
          </cell>
          <cell r="H41">
            <v>0</v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6</v>
          </cell>
          <cell r="E54">
            <v>1</v>
          </cell>
          <cell r="G54" t="str">
            <v/>
          </cell>
          <cell r="H54">
            <v>0</v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/>
          </cell>
          <cell r="C62" t="str">
            <v/>
          </cell>
          <cell r="D62">
            <v>7</v>
          </cell>
          <cell r="E62">
            <v>1</v>
          </cell>
          <cell r="G62" t="str">
            <v/>
          </cell>
          <cell r="H62">
            <v>0</v>
          </cell>
          <cell r="I62" t="str">
            <v/>
          </cell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/>
          </cell>
          <cell r="C63" t="str">
            <v/>
          </cell>
          <cell r="D63">
            <v>7</v>
          </cell>
          <cell r="E63">
            <v>2</v>
          </cell>
          <cell r="G63" t="str">
            <v/>
          </cell>
          <cell r="H63">
            <v>0</v>
          </cell>
          <cell r="I63" t="str">
            <v/>
          </cell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>
            <v>7</v>
          </cell>
          <cell r="E64">
            <v>3</v>
          </cell>
          <cell r="G64" t="str">
            <v/>
          </cell>
          <cell r="H64">
            <v>0</v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7</v>
          </cell>
          <cell r="E65">
            <v>4</v>
          </cell>
          <cell r="G65" t="str">
            <v/>
          </cell>
          <cell r="H65">
            <v>0</v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/>
          </cell>
          <cell r="C70" t="str">
            <v/>
          </cell>
          <cell r="D70">
            <v>8</v>
          </cell>
          <cell r="E70">
            <v>1</v>
          </cell>
          <cell r="G70" t="str">
            <v/>
          </cell>
          <cell r="H70">
            <v>0</v>
          </cell>
          <cell r="I70" t="str">
            <v/>
          </cell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>
            <v>8</v>
          </cell>
          <cell r="E71">
            <v>2</v>
          </cell>
          <cell r="G71" t="str">
            <v/>
          </cell>
          <cell r="H71">
            <v>0</v>
          </cell>
          <cell r="I71" t="str">
            <v/>
          </cell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>
            <v>8</v>
          </cell>
          <cell r="E72">
            <v>3</v>
          </cell>
          <cell r="G72" t="str">
            <v/>
          </cell>
          <cell r="H72">
            <v>0</v>
          </cell>
          <cell r="I72" t="str">
            <v/>
          </cell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>
            <v>8</v>
          </cell>
          <cell r="E73">
            <v>4</v>
          </cell>
          <cell r="G73" t="str">
            <v/>
          </cell>
          <cell r="H73">
            <v>0</v>
          </cell>
          <cell r="I73" t="str">
            <v/>
          </cell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/>
          </cell>
          <cell r="C78" t="str">
            <v/>
          </cell>
          <cell r="D78">
            <v>9</v>
          </cell>
          <cell r="E78">
            <v>1</v>
          </cell>
          <cell r="G78" t="str">
            <v/>
          </cell>
          <cell r="H78">
            <v>0</v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9</v>
          </cell>
          <cell r="E79">
            <v>2</v>
          </cell>
          <cell r="G79" t="str">
            <v/>
          </cell>
          <cell r="H79">
            <v>0</v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>
            <v>9</v>
          </cell>
          <cell r="E80">
            <v>3</v>
          </cell>
          <cell r="G80" t="str">
            <v/>
          </cell>
          <cell r="H80">
            <v>0</v>
          </cell>
          <cell r="I80" t="str">
            <v/>
          </cell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>
            <v>9</v>
          </cell>
          <cell r="E81">
            <v>4</v>
          </cell>
          <cell r="G81" t="str">
            <v/>
          </cell>
          <cell r="H81">
            <v>0</v>
          </cell>
          <cell r="I81" t="str">
            <v/>
          </cell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/>
          </cell>
          <cell r="C86" t="str">
            <v/>
          </cell>
          <cell r="D86">
            <v>10</v>
          </cell>
          <cell r="E86">
            <v>1</v>
          </cell>
          <cell r="G86" t="str">
            <v/>
          </cell>
          <cell r="H86">
            <v>0</v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10</v>
          </cell>
          <cell r="E87">
            <v>2</v>
          </cell>
          <cell r="G87" t="str">
            <v/>
          </cell>
          <cell r="H87">
            <v>0</v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10</v>
          </cell>
          <cell r="E88">
            <v>3</v>
          </cell>
          <cell r="G88" t="str">
            <v/>
          </cell>
          <cell r="H88">
            <v>0</v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10</v>
          </cell>
          <cell r="E89">
            <v>4</v>
          </cell>
          <cell r="G89" t="str">
            <v/>
          </cell>
          <cell r="H89">
            <v>0</v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/>
          </cell>
          <cell r="D10" t="str">
            <v/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/>
          </cell>
          <cell r="D11" t="str">
            <v/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/>
          </cell>
          <cell r="D68" t="str">
            <v/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>
            <v>0</v>
          </cell>
          <cell r="V19">
            <v>1</v>
          </cell>
          <cell r="W19">
            <v>0</v>
          </cell>
          <cell r="X19">
            <v>11</v>
          </cell>
          <cell r="Y19" t="str">
            <v/>
          </cell>
          <cell r="Z19">
            <v>0</v>
          </cell>
          <cell r="AA19" t="str">
            <v/>
          </cell>
          <cell r="AB19" t="str">
            <v/>
          </cell>
          <cell r="AC19" t="str">
            <v/>
          </cell>
          <cell r="AD19">
            <v>8.14</v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T20" t="e">
            <v>#VALUE!</v>
          </cell>
          <cell r="U20">
            <v>0</v>
          </cell>
          <cell r="V20">
            <v>2</v>
          </cell>
          <cell r="W20">
            <v>0</v>
          </cell>
          <cell r="X20">
            <v>9</v>
          </cell>
          <cell r="Y20" t="str">
            <v/>
          </cell>
          <cell r="Z20">
            <v>0</v>
          </cell>
          <cell r="AA20" t="str">
            <v/>
          </cell>
          <cell r="AB20" t="str">
            <v/>
          </cell>
          <cell r="AC20" t="str">
            <v/>
          </cell>
          <cell r="AD20">
            <v>8.02</v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T21" t="e">
            <v>#VALUE!</v>
          </cell>
          <cell r="U21">
            <v>0</v>
          </cell>
          <cell r="V21">
            <v>3</v>
          </cell>
          <cell r="W21">
            <v>0</v>
          </cell>
          <cell r="X21">
            <v>7</v>
          </cell>
          <cell r="Y21" t="str">
            <v/>
          </cell>
          <cell r="Z21">
            <v>0</v>
          </cell>
          <cell r="AA21" t="str">
            <v/>
          </cell>
          <cell r="AB21" t="str">
            <v/>
          </cell>
          <cell r="AC21" t="str">
            <v/>
          </cell>
          <cell r="AD21">
            <v>7.89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T22" t="e">
            <v>#VALUE!</v>
          </cell>
          <cell r="U22">
            <v>0</v>
          </cell>
          <cell r="V22">
            <v>4</v>
          </cell>
          <cell r="W22">
            <v>0</v>
          </cell>
          <cell r="X22">
            <v>8</v>
          </cell>
          <cell r="Y22" t="str">
            <v/>
          </cell>
          <cell r="Z22">
            <v>0</v>
          </cell>
          <cell r="AA22" t="str">
            <v/>
          </cell>
          <cell r="AB22" t="str">
            <v/>
          </cell>
          <cell r="AC22" t="str">
            <v/>
          </cell>
          <cell r="AD22">
            <v>7.94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T23" t="e">
            <v>#VALUE!</v>
          </cell>
          <cell r="U23">
            <v>0</v>
          </cell>
          <cell r="V23">
            <v>5</v>
          </cell>
          <cell r="W23">
            <v>0</v>
          </cell>
          <cell r="X23">
            <v>10</v>
          </cell>
          <cell r="Y23" t="str">
            <v/>
          </cell>
          <cell r="Z23">
            <v>0</v>
          </cell>
          <cell r="AA23" t="str">
            <v/>
          </cell>
          <cell r="AB23" t="str">
            <v/>
          </cell>
          <cell r="AC23" t="str">
            <v/>
          </cell>
          <cell r="AD23">
            <v>8.07</v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T24" t="e">
            <v>#VALUE!</v>
          </cell>
          <cell r="U24">
            <v>0</v>
          </cell>
          <cell r="V24">
            <v>6</v>
          </cell>
          <cell r="W24">
            <v>0</v>
          </cell>
          <cell r="X24">
            <v>12</v>
          </cell>
          <cell r="Y24" t="str">
            <v/>
          </cell>
          <cell r="Z24">
            <v>0</v>
          </cell>
          <cell r="AA24" t="str">
            <v/>
          </cell>
          <cell r="AB24" t="str">
            <v/>
          </cell>
          <cell r="AC24" t="str">
            <v/>
          </cell>
          <cell r="AD24">
            <v>8.07</v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</row>
      </sheetData>
      <sheetData sheetId="10">
        <row r="9">
          <cell r="U9">
            <v>0</v>
          </cell>
          <cell r="V9">
            <v>1</v>
          </cell>
          <cell r="W9">
            <v>0</v>
          </cell>
          <cell r="X9">
            <v>5</v>
          </cell>
          <cell r="Y9" t="str">
            <v/>
          </cell>
          <cell r="Z9">
            <v>0</v>
          </cell>
          <cell r="AA9" t="str">
            <v/>
          </cell>
          <cell r="AB9" t="str">
            <v/>
          </cell>
          <cell r="AC9" t="str">
            <v/>
          </cell>
        </row>
        <row r="10">
          <cell r="U10">
            <v>0</v>
          </cell>
          <cell r="V10">
            <v>2</v>
          </cell>
          <cell r="W10">
            <v>0</v>
          </cell>
          <cell r="X10">
            <v>3</v>
          </cell>
          <cell r="Y10" t="str">
            <v/>
          </cell>
          <cell r="Z10">
            <v>0</v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U11">
            <v>0</v>
          </cell>
          <cell r="V11">
            <v>3</v>
          </cell>
          <cell r="W11">
            <v>0</v>
          </cell>
          <cell r="X11">
            <v>1</v>
          </cell>
          <cell r="Y11" t="str">
            <v/>
          </cell>
          <cell r="Z11">
            <v>0</v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U12">
            <v>0</v>
          </cell>
          <cell r="V12">
            <v>4</v>
          </cell>
          <cell r="W12">
            <v>0</v>
          </cell>
          <cell r="X12">
            <v>2</v>
          </cell>
          <cell r="Y12" t="str">
            <v/>
          </cell>
          <cell r="Z12">
            <v>0</v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U13">
            <v>0</v>
          </cell>
          <cell r="V13">
            <v>5</v>
          </cell>
          <cell r="W13">
            <v>0</v>
          </cell>
          <cell r="X13">
            <v>4</v>
          </cell>
          <cell r="Y13" t="str">
            <v/>
          </cell>
          <cell r="Z13">
            <v>0</v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U14">
            <v>0</v>
          </cell>
          <cell r="V14">
            <v>6</v>
          </cell>
          <cell r="W14">
            <v>0</v>
          </cell>
          <cell r="X14">
            <v>6</v>
          </cell>
          <cell r="Y14" t="str">
            <v/>
          </cell>
          <cell r="Z14">
            <v>0</v>
          </cell>
          <cell r="AA14" t="str">
            <v/>
          </cell>
          <cell r="AB14" t="str">
            <v/>
          </cell>
          <cell r="AC14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U19">
            <v>0</v>
          </cell>
          <cell r="V19">
            <v>1</v>
          </cell>
          <cell r="W19">
            <v>0</v>
          </cell>
          <cell r="X19">
            <v>11</v>
          </cell>
          <cell r="Y19" t="str">
            <v/>
          </cell>
          <cell r="Z19">
            <v>0</v>
          </cell>
          <cell r="AA19" t="str">
            <v/>
          </cell>
          <cell r="AB19" t="str">
            <v/>
          </cell>
          <cell r="AC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U20">
            <v>0</v>
          </cell>
          <cell r="V20">
            <v>2</v>
          </cell>
          <cell r="W20">
            <v>0</v>
          </cell>
          <cell r="X20">
            <v>9</v>
          </cell>
          <cell r="Y20" t="str">
            <v/>
          </cell>
          <cell r="Z20">
            <v>0</v>
          </cell>
          <cell r="AA20" t="str">
            <v/>
          </cell>
          <cell r="AB20" t="str">
            <v/>
          </cell>
          <cell r="AC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U21">
            <v>0</v>
          </cell>
          <cell r="V21">
            <v>3</v>
          </cell>
          <cell r="W21">
            <v>0</v>
          </cell>
          <cell r="X21">
            <v>7</v>
          </cell>
          <cell r="Y21" t="str">
            <v/>
          </cell>
          <cell r="Z21">
            <v>0</v>
          </cell>
          <cell r="AA21" t="str">
            <v/>
          </cell>
          <cell r="AB21" t="str">
            <v/>
          </cell>
          <cell r="AC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U22">
            <v>0</v>
          </cell>
          <cell r="V22">
            <v>4</v>
          </cell>
          <cell r="W22">
            <v>0</v>
          </cell>
          <cell r="X22">
            <v>8</v>
          </cell>
          <cell r="Y22" t="str">
            <v/>
          </cell>
          <cell r="Z22">
            <v>0</v>
          </cell>
          <cell r="AA22" t="str">
            <v/>
          </cell>
          <cell r="AB22" t="str">
            <v/>
          </cell>
          <cell r="AC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U23">
            <v>0</v>
          </cell>
          <cell r="V23">
            <v>5</v>
          </cell>
          <cell r="W23">
            <v>0</v>
          </cell>
          <cell r="X23">
            <v>10</v>
          </cell>
          <cell r="Y23" t="str">
            <v/>
          </cell>
          <cell r="Z23">
            <v>0</v>
          </cell>
          <cell r="AA23" t="str">
            <v/>
          </cell>
          <cell r="AB23" t="str">
            <v/>
          </cell>
          <cell r="AC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U24">
            <v>0</v>
          </cell>
          <cell r="V24">
            <v>6</v>
          </cell>
          <cell r="W24">
            <v>0</v>
          </cell>
          <cell r="X24">
            <v>12</v>
          </cell>
          <cell r="Y24" t="str">
            <v/>
          </cell>
          <cell r="Z24">
            <v>0</v>
          </cell>
          <cell r="AA24" t="str">
            <v/>
          </cell>
          <cell r="AB24" t="str">
            <v/>
          </cell>
          <cell r="AC24" t="str">
            <v/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>
            <v>0</v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/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>
            <v>0</v>
          </cell>
          <cell r="I59" t="str">
            <v/>
          </cell>
          <cell r="J59" t="str">
            <v/>
          </cell>
          <cell r="L59">
            <v>7.17</v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F64">
            <v>190</v>
          </cell>
          <cell r="G64" t="str">
            <v/>
          </cell>
          <cell r="H64">
            <v>0</v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F65">
            <v>150</v>
          </cell>
          <cell r="G65" t="str">
            <v/>
          </cell>
          <cell r="H65">
            <v>0</v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F66">
            <v>273</v>
          </cell>
          <cell r="G66" t="str">
            <v/>
          </cell>
          <cell r="H66">
            <v>0</v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F67">
            <v>110</v>
          </cell>
          <cell r="G67" t="str">
            <v/>
          </cell>
          <cell r="H67">
            <v>0</v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F68">
            <v>143</v>
          </cell>
          <cell r="G68" t="str">
            <v/>
          </cell>
          <cell r="H68">
            <v>0</v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>
            <v>0</v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>
            <v>0</v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>
            <v>0</v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>
            <v>0</v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>
            <v>0</v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>
            <v>0</v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>
            <v>0</v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>
            <v>0</v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>
            <v>0</v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>
            <v>0</v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>
            <v>0</v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>
            <v>0</v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>
            <v>0</v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1"/>
      <sheetData sheetId="12"/>
      <sheetData sheetId="13">
        <row r="9">
          <cell r="B9" t="str">
            <v/>
          </cell>
          <cell r="C9" t="str">
            <v/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7">
          <cell r="B17" t="str">
            <v/>
          </cell>
          <cell r="C17" t="str">
            <v/>
          </cell>
          <cell r="D17">
            <v>1</v>
          </cell>
          <cell r="F17" t="str">
            <v/>
          </cell>
          <cell r="G17">
            <v>0</v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</row>
        <row r="18">
          <cell r="B18" t="str">
            <v/>
          </cell>
          <cell r="C18" t="str">
            <v/>
          </cell>
          <cell r="D18">
            <v>1</v>
          </cell>
          <cell r="F18" t="str">
            <v/>
          </cell>
          <cell r="G18">
            <v>0</v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</row>
        <row r="19">
          <cell r="B19" t="str">
            <v/>
          </cell>
          <cell r="C19" t="str">
            <v/>
          </cell>
          <cell r="D19">
            <v>1</v>
          </cell>
          <cell r="F19" t="str">
            <v/>
          </cell>
          <cell r="G19">
            <v>0</v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>
            <v>1</v>
          </cell>
          <cell r="F20" t="str">
            <v/>
          </cell>
          <cell r="G20">
            <v>0</v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/>
          </cell>
          <cell r="C25" t="str">
            <v/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</row>
        <row r="29">
          <cell r="B29" t="str">
            <v/>
          </cell>
          <cell r="C29" t="str">
            <v/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</row>
        <row r="30">
          <cell r="B30" t="str">
            <v/>
          </cell>
          <cell r="C30" t="str">
            <v/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</row>
        <row r="31">
          <cell r="B31" t="str">
            <v/>
          </cell>
          <cell r="C31" t="str">
            <v/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</row>
        <row r="32">
          <cell r="B32" t="str">
            <v/>
          </cell>
          <cell r="C32" t="str">
            <v/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</row>
        <row r="33">
          <cell r="B33" t="str">
            <v/>
          </cell>
          <cell r="C33" t="str">
            <v/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</row>
        <row r="34">
          <cell r="B34" t="str">
            <v/>
          </cell>
          <cell r="C34" t="str">
            <v/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</row>
        <row r="35">
          <cell r="B35" t="str">
            <v/>
          </cell>
          <cell r="C35" t="str">
            <v/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B36" t="str">
            <v/>
          </cell>
          <cell r="C36" t="str">
            <v/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/>
          </cell>
          <cell r="C49" t="str">
            <v/>
          </cell>
          <cell r="D49">
            <v>3</v>
          </cell>
          <cell r="F49" t="str">
            <v/>
          </cell>
          <cell r="G49">
            <v>0</v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</row>
        <row r="50">
          <cell r="B50" t="str">
            <v/>
          </cell>
          <cell r="C50" t="str">
            <v/>
          </cell>
          <cell r="D50">
            <v>3</v>
          </cell>
          <cell r="F50" t="str">
            <v/>
          </cell>
          <cell r="G50">
            <v>0</v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1">
          <cell r="B51" t="str">
            <v/>
          </cell>
          <cell r="C51" t="str">
            <v/>
          </cell>
          <cell r="D51">
            <v>3</v>
          </cell>
          <cell r="F51" t="str">
            <v/>
          </cell>
          <cell r="G51">
            <v>0</v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</row>
        <row r="52">
          <cell r="B52" t="str">
            <v/>
          </cell>
          <cell r="C52" t="str">
            <v/>
          </cell>
          <cell r="D52">
            <v>3</v>
          </cell>
          <cell r="F52" t="str">
            <v/>
          </cell>
          <cell r="G52">
            <v>0</v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B53" t="str">
            <v/>
          </cell>
          <cell r="C53" t="str">
            <v/>
          </cell>
          <cell r="D53">
            <v>3</v>
          </cell>
          <cell r="F53" t="str">
            <v/>
          </cell>
          <cell r="G53">
            <v>0</v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</row>
        <row r="54">
          <cell r="B54" t="str">
            <v/>
          </cell>
          <cell r="C54" t="str">
            <v/>
          </cell>
          <cell r="D54">
            <v>3</v>
          </cell>
          <cell r="F54" t="str">
            <v/>
          </cell>
          <cell r="G54">
            <v>0</v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</row>
        <row r="55">
          <cell r="B55" t="str">
            <v/>
          </cell>
          <cell r="C55" t="str">
            <v/>
          </cell>
          <cell r="D55">
            <v>3</v>
          </cell>
          <cell r="F55" t="str">
            <v/>
          </cell>
          <cell r="G55">
            <v>0</v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</row>
        <row r="56">
          <cell r="B56" t="str">
            <v/>
          </cell>
          <cell r="C56" t="str">
            <v/>
          </cell>
          <cell r="D56">
            <v>3</v>
          </cell>
          <cell r="F56" t="str">
            <v/>
          </cell>
          <cell r="G56">
            <v>0</v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</row>
        <row r="57">
          <cell r="B57" t="str">
            <v/>
          </cell>
          <cell r="C57" t="str">
            <v/>
          </cell>
          <cell r="D57">
            <v>3</v>
          </cell>
          <cell r="F57" t="str">
            <v/>
          </cell>
          <cell r="G57">
            <v>0</v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</row>
        <row r="58">
          <cell r="B58" t="str">
            <v/>
          </cell>
          <cell r="C58" t="str">
            <v/>
          </cell>
          <cell r="D58">
            <v>3</v>
          </cell>
          <cell r="F58" t="str">
            <v/>
          </cell>
          <cell r="G58">
            <v>0</v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</row>
        <row r="59">
          <cell r="B59" t="str">
            <v/>
          </cell>
          <cell r="C59" t="str">
            <v/>
          </cell>
          <cell r="D59">
            <v>3</v>
          </cell>
          <cell r="F59" t="str">
            <v/>
          </cell>
          <cell r="G59">
            <v>0</v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</row>
        <row r="60">
          <cell r="B60" t="str">
            <v/>
          </cell>
          <cell r="C60" t="str">
            <v/>
          </cell>
          <cell r="D60">
            <v>3</v>
          </cell>
          <cell r="F60" t="str">
            <v/>
          </cell>
          <cell r="G60">
            <v>0</v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/>
          </cell>
          <cell r="C65" t="str">
            <v/>
          </cell>
          <cell r="D65">
            <v>4</v>
          </cell>
          <cell r="F65" t="str">
            <v/>
          </cell>
          <cell r="G65">
            <v>0</v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</row>
        <row r="66">
          <cell r="B66" t="str">
            <v/>
          </cell>
          <cell r="C66" t="str">
            <v/>
          </cell>
          <cell r="D66">
            <v>4</v>
          </cell>
          <cell r="F66" t="str">
            <v/>
          </cell>
          <cell r="G66">
            <v>0</v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</row>
        <row r="67">
          <cell r="B67" t="str">
            <v/>
          </cell>
          <cell r="C67" t="str">
            <v/>
          </cell>
          <cell r="D67">
            <v>4</v>
          </cell>
          <cell r="F67" t="str">
            <v/>
          </cell>
          <cell r="G67">
            <v>0</v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</row>
        <row r="68">
          <cell r="B68" t="str">
            <v/>
          </cell>
          <cell r="C68" t="str">
            <v/>
          </cell>
          <cell r="D68">
            <v>4</v>
          </cell>
          <cell r="F68" t="str">
            <v/>
          </cell>
          <cell r="G68">
            <v>0</v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</row>
        <row r="69">
          <cell r="B69" t="str">
            <v/>
          </cell>
          <cell r="C69" t="str">
            <v/>
          </cell>
          <cell r="D69">
            <v>4</v>
          </cell>
          <cell r="F69" t="str">
            <v/>
          </cell>
          <cell r="G69">
            <v>0</v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</row>
        <row r="70">
          <cell r="B70" t="str">
            <v/>
          </cell>
          <cell r="C70" t="str">
            <v/>
          </cell>
          <cell r="D70">
            <v>4</v>
          </cell>
          <cell r="F70" t="str">
            <v/>
          </cell>
          <cell r="G70">
            <v>0</v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</row>
        <row r="71">
          <cell r="B71" t="str">
            <v/>
          </cell>
          <cell r="C71" t="str">
            <v/>
          </cell>
          <cell r="D71">
            <v>4</v>
          </cell>
          <cell r="F71" t="str">
            <v/>
          </cell>
          <cell r="G71">
            <v>0</v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</row>
        <row r="72">
          <cell r="B72" t="str">
            <v/>
          </cell>
          <cell r="C72" t="str">
            <v/>
          </cell>
          <cell r="D72">
            <v>4</v>
          </cell>
          <cell r="F72" t="str">
            <v/>
          </cell>
          <cell r="G72">
            <v>0</v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</row>
        <row r="73">
          <cell r="B73" t="str">
            <v/>
          </cell>
          <cell r="C73" t="str">
            <v/>
          </cell>
          <cell r="D73">
            <v>4</v>
          </cell>
          <cell r="F73" t="str">
            <v/>
          </cell>
          <cell r="G73">
            <v>0</v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</row>
        <row r="74">
          <cell r="B74" t="str">
            <v/>
          </cell>
          <cell r="C74" t="str">
            <v/>
          </cell>
          <cell r="D74">
            <v>4</v>
          </cell>
          <cell r="F74" t="str">
            <v/>
          </cell>
          <cell r="G74">
            <v>0</v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</row>
        <row r="75">
          <cell r="B75" t="str">
            <v/>
          </cell>
          <cell r="C75" t="str">
            <v/>
          </cell>
          <cell r="D75">
            <v>4</v>
          </cell>
          <cell r="F75" t="str">
            <v/>
          </cell>
          <cell r="G75">
            <v>0</v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</row>
        <row r="76">
          <cell r="B76" t="str">
            <v/>
          </cell>
          <cell r="C76" t="str">
            <v/>
          </cell>
          <cell r="D76">
            <v>4</v>
          </cell>
          <cell r="F76" t="str">
            <v/>
          </cell>
          <cell r="G76">
            <v>0</v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</row>
      </sheetData>
      <sheetData sheetId="14"/>
      <sheetData sheetId="15"/>
      <sheetData sheetId="16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>
            <v>0</v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U9">
            <v>0</v>
          </cell>
          <cell r="W9">
            <v>0</v>
          </cell>
          <cell r="X9">
            <v>5</v>
          </cell>
          <cell r="Y9" t="str">
            <v/>
          </cell>
          <cell r="Z9">
            <v>0</v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>
            <v>0</v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U10">
            <v>0</v>
          </cell>
          <cell r="W10">
            <v>0</v>
          </cell>
          <cell r="X10">
            <v>3</v>
          </cell>
          <cell r="Y10" t="str">
            <v/>
          </cell>
          <cell r="Z10">
            <v>0</v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>
            <v>0</v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U11">
            <v>0</v>
          </cell>
          <cell r="W11">
            <v>0</v>
          </cell>
          <cell r="X11">
            <v>1</v>
          </cell>
          <cell r="Y11" t="str">
            <v/>
          </cell>
          <cell r="Z11">
            <v>0</v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>
            <v>0</v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U12">
            <v>0</v>
          </cell>
          <cell r="W12">
            <v>0</v>
          </cell>
          <cell r="X12">
            <v>2</v>
          </cell>
          <cell r="Y12" t="str">
            <v/>
          </cell>
          <cell r="Z12">
            <v>0</v>
          </cell>
          <cell r="AA12" t="str">
            <v/>
          </cell>
          <cell r="AB12" t="str">
            <v/>
          </cell>
          <cell r="AC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>
            <v>0</v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U13">
            <v>0</v>
          </cell>
          <cell r="W13">
            <v>0</v>
          </cell>
          <cell r="X13">
            <v>4</v>
          </cell>
          <cell r="Y13" t="str">
            <v/>
          </cell>
          <cell r="Z13">
            <v>0</v>
          </cell>
          <cell r="AA13" t="str">
            <v/>
          </cell>
          <cell r="AB13" t="str">
            <v/>
          </cell>
          <cell r="AC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U14">
            <v>0</v>
          </cell>
          <cell r="W14">
            <v>0</v>
          </cell>
          <cell r="X14">
            <v>6</v>
          </cell>
          <cell r="Y14" t="str">
            <v/>
          </cell>
          <cell r="Z14">
            <v>0</v>
          </cell>
          <cell r="AA14" t="str">
            <v/>
          </cell>
          <cell r="AB14" t="str">
            <v/>
          </cell>
          <cell r="AC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>
            <v>0</v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>
            <v>0</v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>
            <v>0</v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>
            <v>0</v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>
            <v>0</v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>
            <v>0</v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>
            <v>0</v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>
            <v>0</v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>
            <v>0</v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>
            <v>0</v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>
            <v>0</v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>
            <v>0</v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>
            <v>0</v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>
            <v>0</v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>
            <v>0</v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>
            <v>0</v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>
            <v>0</v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>
            <v>0</v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>
            <v>0</v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>
            <v>0</v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>
            <v>0</v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>
            <v>0</v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>
            <v>0</v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>
            <v>0</v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>
            <v>0</v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>
            <v>0</v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>
            <v>0</v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>
            <v>0</v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>
            <v>0</v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>
            <v>0</v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>
            <v>0</v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>
            <v>0</v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>
            <v>0</v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>
            <v>0</v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>
            <v>0</v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>
            <v>0</v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>
            <v>0</v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>
            <v>0</v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>
            <v>0</v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>
            <v>0</v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>
            <v>0</v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>
            <v>0</v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>
            <v>0</v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>
            <v>0</v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>
            <v>0</v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>
            <v>0</v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>
            <v>0</v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>
            <v>0</v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>
            <v>0</v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>
            <v>0</v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>
            <v>0</v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>
            <v>0</v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>
            <v>0</v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>
            <v>0</v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>
            <v>0</v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>
            <v>0</v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>
            <v>0</v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>
            <v>0</v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>
            <v>0</v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>
            <v>0</v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>
            <v>0</v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>
            <v>0</v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>
            <v>0</v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>
            <v>0</v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>
            <v>0</v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>
            <v>0</v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>
            <v>0</v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>
            <v>0</v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>
            <v>0</v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>
            <v>0</v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>
            <v>0</v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>
            <v>0</v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>
            <v>0</v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>
            <v>0</v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>
            <v>0</v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>
            <v>0</v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>
            <v>0</v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>
            <v>0</v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>
            <v>0</v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>
            <v>0</v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>
            <v>0</v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>
            <v>0</v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>
            <v>0</v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>
            <v>0</v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>
            <v>0</v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>
            <v>0</v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>
            <v>0</v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>
            <v>0</v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>
            <v>0</v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8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>
            <v>0</v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>
            <v>0</v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>
            <v>0</v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>
            <v>0</v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>
            <v>0</v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>
            <v>0</v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>
            <v>0</v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>
            <v>0</v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>
            <v>0</v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>
            <v>0</v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>
            <v>0</v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>
            <v>0</v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>
            <v>0</v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>
            <v>0</v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>
            <v>0</v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>
            <v>0</v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>
            <v>0</v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>
            <v>0</v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>
            <v>0</v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>
            <v>0</v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>
            <v>0</v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>
            <v>0</v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>
            <v>0</v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>
            <v>0</v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>
            <v>0</v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>
            <v>0</v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>
            <v>0</v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>
            <v>0</v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>
            <v>0</v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>
            <v>0</v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>
            <v>0</v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>
            <v>0</v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>
            <v>0</v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>
            <v>0</v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>
            <v>0</v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>
            <v>0</v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>
            <v>0</v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>
            <v>0</v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>
            <v>0</v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>
            <v>0</v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>
            <v>0</v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>
            <v>0</v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>
            <v>0</v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>
            <v>0</v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>
            <v>0</v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>
            <v>0</v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>
            <v>0</v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9"/>
      <sheetData sheetId="20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>
            <v>0</v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>
            <v>0</v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>
            <v>0</v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>
            <v>0</v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>
            <v>0</v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>
            <v>0</v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>
            <v>0</v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>
            <v>0</v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>
            <v>0</v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>
            <v>0</v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>
            <v>0</v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>
            <v>0</v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>
            <v>0</v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>
            <v>0</v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>
            <v>0</v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>
            <v>0</v>
          </cell>
          <cell r="H28" t="str">
            <v/>
          </cell>
          <cell r="I28" t="str">
            <v/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>
            <v>0</v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>
            <v>0</v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>
            <v>0</v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>
            <v>0</v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>
            <v>0</v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>
            <v>0</v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>
            <v>0</v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>
            <v>0</v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>
            <v>0</v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>
            <v>0</v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>
            <v>0</v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>
            <v>0</v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>
            <v>0</v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>
            <v>0</v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>
            <v>0</v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>
            <v>0</v>
          </cell>
          <cell r="H61" t="str">
            <v/>
          </cell>
          <cell r="I61" t="str">
            <v/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>
            <v>0</v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>
            <v>0</v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>
            <v>0</v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>
            <v>0</v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>
            <v>0</v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>
            <v>0</v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>
            <v>0</v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>
            <v>0</v>
          </cell>
          <cell r="H73" t="str">
            <v/>
          </cell>
          <cell r="I73" t="str">
            <v/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>
            <v>0</v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>
            <v>0</v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>
            <v>0</v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>
            <v>0</v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>
            <v>0</v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>
            <v>0</v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>
            <v>0</v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>
            <v>0</v>
          </cell>
          <cell r="H85" t="str">
            <v/>
          </cell>
          <cell r="I85" t="str">
            <v/>
          </cell>
        </row>
      </sheetData>
      <sheetData sheetId="21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>
            <v>0</v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>
            <v>0</v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>
            <v>0</v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>
            <v>0</v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>
            <v>0</v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>
            <v>0</v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>
            <v>0</v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>
            <v>0</v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>
            <v>0</v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>
            <v>0</v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>
            <v>0</v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>
            <v>0</v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>
            <v>0</v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>
            <v>0</v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>
            <v>0</v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>
            <v>0</v>
          </cell>
          <cell r="H28" t="str">
            <v/>
          </cell>
          <cell r="I28" t="str">
            <v/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>
            <v>0</v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>
            <v>0</v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>
            <v>0</v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>
            <v>0</v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>
            <v>0</v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>
            <v>0</v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>
            <v>0</v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>
            <v>0</v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>
            <v>0</v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>
            <v>0</v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>
            <v>0</v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>
            <v>0</v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>
            <v>0</v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>
            <v>0</v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>
            <v>0</v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>
            <v>0</v>
          </cell>
          <cell r="H61" t="str">
            <v/>
          </cell>
          <cell r="I61" t="str">
            <v/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>
            <v>0</v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>
            <v>0</v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>
            <v>0</v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>
            <v>0</v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>
            <v>0</v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>
            <v>0</v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>
            <v>0</v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>
            <v>0</v>
          </cell>
          <cell r="H73" t="str">
            <v/>
          </cell>
          <cell r="I73" t="str">
            <v/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>
            <v>0</v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>
            <v>0</v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>
            <v>0</v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>
            <v>0</v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>
            <v>0</v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>
            <v>0</v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>
            <v>0</v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>
            <v>0</v>
          </cell>
          <cell r="H85" t="str">
            <v/>
          </cell>
          <cell r="I85" t="str">
            <v/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/>
          </cell>
          <cell r="C11" t="str">
            <v/>
          </cell>
          <cell r="E11" t="str">
            <v/>
          </cell>
          <cell r="F11">
            <v>0</v>
          </cell>
          <cell r="G11" t="str">
            <v/>
          </cell>
          <cell r="H11" t="str">
            <v/>
          </cell>
          <cell r="J11" t="str">
            <v/>
          </cell>
        </row>
        <row r="12">
          <cell r="B12" t="str">
            <v/>
          </cell>
          <cell r="C12" t="str">
            <v/>
          </cell>
          <cell r="E12" t="str">
            <v/>
          </cell>
          <cell r="F12">
            <v>0</v>
          </cell>
          <cell r="G12" t="str">
            <v/>
          </cell>
          <cell r="H12" t="str">
            <v/>
          </cell>
          <cell r="J12" t="str">
            <v/>
          </cell>
        </row>
        <row r="13">
          <cell r="B13" t="str">
            <v/>
          </cell>
          <cell r="C13" t="str">
            <v/>
          </cell>
          <cell r="E13" t="str">
            <v/>
          </cell>
          <cell r="F13">
            <v>0</v>
          </cell>
          <cell r="G13" t="str">
            <v/>
          </cell>
          <cell r="H13" t="str">
            <v/>
          </cell>
          <cell r="J13" t="str">
            <v/>
          </cell>
        </row>
        <row r="14">
          <cell r="B14" t="str">
            <v/>
          </cell>
          <cell r="C14" t="str">
            <v/>
          </cell>
          <cell r="E14" t="str">
            <v/>
          </cell>
          <cell r="F14">
            <v>0</v>
          </cell>
          <cell r="G14" t="str">
            <v/>
          </cell>
          <cell r="H14" t="str">
            <v/>
          </cell>
          <cell r="J14" t="str">
            <v/>
          </cell>
        </row>
        <row r="15">
          <cell r="B15" t="str">
            <v/>
          </cell>
          <cell r="C15" t="str">
            <v/>
          </cell>
          <cell r="E15" t="str">
            <v/>
          </cell>
          <cell r="F15">
            <v>0</v>
          </cell>
          <cell r="G15" t="str">
            <v/>
          </cell>
          <cell r="H15" t="str">
            <v/>
          </cell>
          <cell r="J15" t="str">
            <v/>
          </cell>
        </row>
        <row r="16">
          <cell r="B16" t="str">
            <v/>
          </cell>
          <cell r="C16" t="str">
            <v/>
          </cell>
          <cell r="E16" t="str">
            <v/>
          </cell>
          <cell r="F16">
            <v>0</v>
          </cell>
          <cell r="G16" t="str">
            <v/>
          </cell>
          <cell r="H16" t="str">
            <v/>
          </cell>
          <cell r="J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F17">
            <v>0</v>
          </cell>
          <cell r="G17" t="str">
            <v/>
          </cell>
          <cell r="H17" t="str">
            <v/>
          </cell>
          <cell r="J17" t="str">
            <v/>
          </cell>
        </row>
        <row r="18">
          <cell r="B18" t="str">
            <v/>
          </cell>
          <cell r="C18" t="str">
            <v/>
          </cell>
          <cell r="E18" t="str">
            <v/>
          </cell>
          <cell r="F18">
            <v>0</v>
          </cell>
          <cell r="G18" t="str">
            <v/>
          </cell>
          <cell r="H18" t="str">
            <v/>
          </cell>
          <cell r="J18" t="str">
            <v/>
          </cell>
        </row>
        <row r="19">
          <cell r="B19" t="str">
            <v/>
          </cell>
          <cell r="C19" t="str">
            <v/>
          </cell>
          <cell r="E19" t="str">
            <v/>
          </cell>
          <cell r="F19">
            <v>0</v>
          </cell>
          <cell r="G19" t="str">
            <v/>
          </cell>
          <cell r="H19" t="str">
            <v/>
          </cell>
          <cell r="J19" t="str">
            <v/>
          </cell>
        </row>
        <row r="20">
          <cell r="B20" t="str">
            <v/>
          </cell>
          <cell r="C20" t="str">
            <v/>
          </cell>
          <cell r="E20" t="str">
            <v/>
          </cell>
          <cell r="F20">
            <v>0</v>
          </cell>
          <cell r="G20" t="str">
            <v/>
          </cell>
          <cell r="H20" t="str">
            <v/>
          </cell>
          <cell r="J20" t="str">
            <v/>
          </cell>
        </row>
        <row r="21">
          <cell r="B21" t="str">
            <v/>
          </cell>
          <cell r="C21" t="str">
            <v/>
          </cell>
          <cell r="E21" t="str">
            <v/>
          </cell>
          <cell r="F21">
            <v>0</v>
          </cell>
          <cell r="G21" t="str">
            <v/>
          </cell>
          <cell r="H21" t="str">
            <v/>
          </cell>
          <cell r="J21" t="str">
            <v/>
          </cell>
        </row>
        <row r="22">
          <cell r="B22" t="str">
            <v/>
          </cell>
          <cell r="C22" t="str">
            <v/>
          </cell>
          <cell r="E22" t="str">
            <v/>
          </cell>
          <cell r="F22">
            <v>0</v>
          </cell>
          <cell r="G22" t="str">
            <v/>
          </cell>
          <cell r="H22" t="str">
            <v/>
          </cell>
          <cell r="J22" t="str">
            <v/>
          </cell>
        </row>
        <row r="23">
          <cell r="B23" t="str">
            <v/>
          </cell>
          <cell r="C23" t="str">
            <v/>
          </cell>
          <cell r="E23" t="str">
            <v/>
          </cell>
          <cell r="F23">
            <v>0</v>
          </cell>
          <cell r="G23" t="str">
            <v/>
          </cell>
          <cell r="H23" t="str">
            <v/>
          </cell>
          <cell r="J23" t="str">
            <v/>
          </cell>
        </row>
        <row r="24">
          <cell r="B24" t="str">
            <v/>
          </cell>
          <cell r="C24" t="str">
            <v/>
          </cell>
          <cell r="E24" t="str">
            <v/>
          </cell>
          <cell r="F24">
            <v>0</v>
          </cell>
          <cell r="G24" t="str">
            <v/>
          </cell>
          <cell r="H24" t="str">
            <v/>
          </cell>
          <cell r="J24" t="str">
            <v/>
          </cell>
        </row>
        <row r="25">
          <cell r="B25" t="str">
            <v/>
          </cell>
          <cell r="C25" t="str">
            <v/>
          </cell>
          <cell r="E25" t="str">
            <v/>
          </cell>
          <cell r="F25">
            <v>0</v>
          </cell>
          <cell r="G25" t="str">
            <v/>
          </cell>
          <cell r="H25" t="str">
            <v/>
          </cell>
          <cell r="J25" t="str">
            <v/>
          </cell>
        </row>
        <row r="26">
          <cell r="B26" t="str">
            <v/>
          </cell>
          <cell r="C26" t="str">
            <v/>
          </cell>
          <cell r="E26" t="str">
            <v/>
          </cell>
          <cell r="F26">
            <v>0</v>
          </cell>
          <cell r="G26" t="str">
            <v/>
          </cell>
          <cell r="H26" t="str">
            <v/>
          </cell>
          <cell r="J26" t="str">
            <v/>
          </cell>
        </row>
        <row r="27">
          <cell r="B27" t="str">
            <v/>
          </cell>
          <cell r="C27" t="str">
            <v/>
          </cell>
          <cell r="E27" t="str">
            <v/>
          </cell>
          <cell r="F27">
            <v>0</v>
          </cell>
          <cell r="G27" t="str">
            <v/>
          </cell>
          <cell r="H27" t="str">
            <v/>
          </cell>
          <cell r="J27" t="str">
            <v/>
          </cell>
        </row>
        <row r="28">
          <cell r="B28" t="str">
            <v/>
          </cell>
          <cell r="C28" t="str">
            <v/>
          </cell>
          <cell r="E28" t="str">
            <v/>
          </cell>
          <cell r="F28">
            <v>0</v>
          </cell>
          <cell r="G28" t="str">
            <v/>
          </cell>
          <cell r="H28" t="str">
            <v/>
          </cell>
          <cell r="J28" t="str">
            <v/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/>
          </cell>
          <cell r="C33" t="str">
            <v/>
          </cell>
          <cell r="E33" t="str">
            <v/>
          </cell>
          <cell r="F33">
            <v>0</v>
          </cell>
          <cell r="G33" t="str">
            <v/>
          </cell>
          <cell r="H33" t="str">
            <v/>
          </cell>
          <cell r="J33" t="str">
            <v/>
          </cell>
        </row>
        <row r="34">
          <cell r="B34" t="str">
            <v/>
          </cell>
          <cell r="C34" t="str">
            <v/>
          </cell>
          <cell r="E34" t="str">
            <v/>
          </cell>
          <cell r="F34">
            <v>0</v>
          </cell>
          <cell r="G34" t="str">
            <v/>
          </cell>
          <cell r="H34" t="str">
            <v/>
          </cell>
          <cell r="J34" t="str">
            <v/>
          </cell>
        </row>
        <row r="35">
          <cell r="B35" t="str">
            <v/>
          </cell>
          <cell r="C35" t="str">
            <v/>
          </cell>
          <cell r="E35" t="str">
            <v/>
          </cell>
          <cell r="F35">
            <v>0</v>
          </cell>
          <cell r="G35" t="str">
            <v/>
          </cell>
          <cell r="H35" t="str">
            <v/>
          </cell>
          <cell r="J35" t="str">
            <v/>
          </cell>
        </row>
        <row r="36">
          <cell r="B36" t="str">
            <v/>
          </cell>
          <cell r="C36" t="str">
            <v/>
          </cell>
          <cell r="E36" t="str">
            <v/>
          </cell>
          <cell r="F36">
            <v>0</v>
          </cell>
          <cell r="G36" t="str">
            <v/>
          </cell>
          <cell r="H36" t="str">
            <v/>
          </cell>
          <cell r="J36" t="str">
            <v/>
          </cell>
        </row>
        <row r="37">
          <cell r="B37" t="str">
            <v/>
          </cell>
          <cell r="C37" t="str">
            <v/>
          </cell>
          <cell r="E37" t="str">
            <v/>
          </cell>
          <cell r="F37">
            <v>0</v>
          </cell>
          <cell r="G37" t="str">
            <v/>
          </cell>
          <cell r="H37" t="str">
            <v/>
          </cell>
          <cell r="J37" t="str">
            <v/>
          </cell>
        </row>
        <row r="38">
          <cell r="B38" t="str">
            <v/>
          </cell>
          <cell r="C38" t="str">
            <v/>
          </cell>
          <cell r="E38" t="str">
            <v/>
          </cell>
          <cell r="F38">
            <v>0</v>
          </cell>
          <cell r="G38" t="str">
            <v/>
          </cell>
          <cell r="H38" t="str">
            <v/>
          </cell>
          <cell r="J38" t="str">
            <v/>
          </cell>
        </row>
        <row r="39">
          <cell r="B39" t="str">
            <v/>
          </cell>
          <cell r="C39" t="str">
            <v/>
          </cell>
          <cell r="E39" t="str">
            <v/>
          </cell>
          <cell r="F39">
            <v>0</v>
          </cell>
          <cell r="G39" t="str">
            <v/>
          </cell>
          <cell r="H39" t="str">
            <v/>
          </cell>
          <cell r="J39" t="str">
            <v/>
          </cell>
        </row>
        <row r="40">
          <cell r="B40" t="str">
            <v/>
          </cell>
          <cell r="C40" t="str">
            <v/>
          </cell>
          <cell r="E40" t="str">
            <v/>
          </cell>
          <cell r="F40">
            <v>0</v>
          </cell>
          <cell r="G40" t="str">
            <v/>
          </cell>
          <cell r="H40" t="str">
            <v/>
          </cell>
          <cell r="J40" t="str">
            <v/>
          </cell>
        </row>
        <row r="41">
          <cell r="B41" t="str">
            <v/>
          </cell>
          <cell r="C41" t="str">
            <v/>
          </cell>
          <cell r="E41" t="str">
            <v/>
          </cell>
          <cell r="F41">
            <v>0</v>
          </cell>
          <cell r="G41" t="str">
            <v/>
          </cell>
          <cell r="H41" t="str">
            <v/>
          </cell>
          <cell r="J41" t="str">
            <v/>
          </cell>
        </row>
        <row r="42">
          <cell r="B42" t="str">
            <v/>
          </cell>
          <cell r="C42" t="str">
            <v/>
          </cell>
          <cell r="E42" t="str">
            <v/>
          </cell>
          <cell r="F42">
            <v>0</v>
          </cell>
          <cell r="G42" t="str">
            <v/>
          </cell>
          <cell r="H42" t="str">
            <v/>
          </cell>
          <cell r="J42" t="str">
            <v/>
          </cell>
        </row>
        <row r="43">
          <cell r="B43" t="str">
            <v/>
          </cell>
          <cell r="C43" t="str">
            <v/>
          </cell>
          <cell r="E43" t="str">
            <v/>
          </cell>
          <cell r="F43">
            <v>0</v>
          </cell>
          <cell r="G43" t="str">
            <v/>
          </cell>
          <cell r="H43" t="str">
            <v/>
          </cell>
          <cell r="J43" t="str">
            <v/>
          </cell>
        </row>
        <row r="44">
          <cell r="B44" t="str">
            <v/>
          </cell>
          <cell r="C44" t="str">
            <v/>
          </cell>
          <cell r="E44" t="str">
            <v/>
          </cell>
          <cell r="F44">
            <v>0</v>
          </cell>
          <cell r="G44" t="str">
            <v/>
          </cell>
          <cell r="H44" t="str">
            <v/>
          </cell>
          <cell r="J44" t="str">
            <v/>
          </cell>
        </row>
        <row r="45">
          <cell r="B45" t="str">
            <v/>
          </cell>
          <cell r="C45" t="str">
            <v/>
          </cell>
          <cell r="E45" t="str">
            <v/>
          </cell>
          <cell r="F45">
            <v>0</v>
          </cell>
          <cell r="G45" t="str">
            <v/>
          </cell>
          <cell r="H45" t="str">
            <v/>
          </cell>
          <cell r="J45" t="str">
            <v/>
          </cell>
        </row>
        <row r="46">
          <cell r="B46" t="str">
            <v/>
          </cell>
          <cell r="C46" t="str">
            <v/>
          </cell>
          <cell r="E46" t="str">
            <v/>
          </cell>
          <cell r="F46">
            <v>0</v>
          </cell>
          <cell r="G46" t="str">
            <v/>
          </cell>
          <cell r="H46" t="str">
            <v/>
          </cell>
          <cell r="J46" t="str">
            <v/>
          </cell>
        </row>
        <row r="47">
          <cell r="B47" t="str">
            <v/>
          </cell>
          <cell r="C47" t="str">
            <v/>
          </cell>
          <cell r="E47" t="str">
            <v/>
          </cell>
          <cell r="F47">
            <v>0</v>
          </cell>
          <cell r="G47" t="str">
            <v/>
          </cell>
          <cell r="H47" t="str">
            <v/>
          </cell>
          <cell r="J47" t="str">
            <v/>
          </cell>
        </row>
        <row r="48">
          <cell r="B48" t="str">
            <v/>
          </cell>
          <cell r="C48" t="str">
            <v/>
          </cell>
          <cell r="E48" t="str">
            <v/>
          </cell>
          <cell r="F48">
            <v>0</v>
          </cell>
          <cell r="G48" t="str">
            <v/>
          </cell>
          <cell r="H48" t="str">
            <v/>
          </cell>
          <cell r="J48" t="str">
            <v/>
          </cell>
        </row>
        <row r="49">
          <cell r="B49" t="str">
            <v/>
          </cell>
          <cell r="C49" t="str">
            <v/>
          </cell>
          <cell r="E49" t="str">
            <v/>
          </cell>
          <cell r="F49">
            <v>0</v>
          </cell>
          <cell r="G49" t="str">
            <v/>
          </cell>
          <cell r="H49" t="str">
            <v/>
          </cell>
          <cell r="J49" t="str">
            <v/>
          </cell>
        </row>
        <row r="50">
          <cell r="B50" t="str">
            <v/>
          </cell>
          <cell r="C50" t="str">
            <v/>
          </cell>
          <cell r="E50" t="str">
            <v/>
          </cell>
          <cell r="F50">
            <v>0</v>
          </cell>
          <cell r="G50" t="str">
            <v/>
          </cell>
          <cell r="H50" t="str">
            <v/>
          </cell>
          <cell r="J50" t="str">
            <v/>
          </cell>
        </row>
        <row r="51">
          <cell r="B51" t="str">
            <v/>
          </cell>
          <cell r="C51" t="str">
            <v/>
          </cell>
          <cell r="E51" t="str">
            <v/>
          </cell>
          <cell r="F51">
            <v>0</v>
          </cell>
          <cell r="G51" t="str">
            <v/>
          </cell>
          <cell r="H51" t="str">
            <v/>
          </cell>
          <cell r="J51" t="str">
            <v/>
          </cell>
        </row>
        <row r="52">
          <cell r="B52" t="str">
            <v/>
          </cell>
          <cell r="C52" t="str">
            <v/>
          </cell>
          <cell r="E52" t="str">
            <v/>
          </cell>
          <cell r="F52">
            <v>0</v>
          </cell>
          <cell r="G52" t="str">
            <v/>
          </cell>
          <cell r="H52" t="str">
            <v/>
          </cell>
          <cell r="J52" t="str">
            <v/>
          </cell>
        </row>
      </sheetData>
      <sheetData sheetId="24"/>
      <sheetData sheetId="25"/>
      <sheetData sheetId="26"/>
      <sheetData sheetId="27">
        <row r="7">
          <cell r="A7">
            <v>0</v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>
            <v>0</v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>
            <v>0</v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>
            <v>0</v>
          </cell>
          <cell r="J8">
            <v>6.61</v>
          </cell>
          <cell r="K8">
            <v>6.46</v>
          </cell>
          <cell r="L8">
            <v>7.12</v>
          </cell>
        </row>
        <row r="9">
          <cell r="A9">
            <v>0</v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>
            <v>0</v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>
            <v>0</v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>
            <v>0</v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>
            <v>0</v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>
            <v>0</v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>
            <v>0</v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>
            <v>0</v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>
            <v>0</v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>
            <v>0</v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>
            <v>0</v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>
            <v>0</v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>
            <v>0</v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>
            <v>0</v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>
            <v>0</v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>
            <v>0</v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>
            <v>0</v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>
            <v>0</v>
          </cell>
          <cell r="J17">
            <v>5.88</v>
          </cell>
          <cell r="K17">
            <v>6.04</v>
          </cell>
          <cell r="L17">
            <v>6</v>
          </cell>
        </row>
        <row r="18">
          <cell r="A18">
            <v>0</v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>
            <v>0</v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>
            <v>0</v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>
            <v>0</v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>
            <v>0</v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>
            <v>0</v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>
            <v>0</v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>
            <v>0</v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>
            <v>0</v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>
            <v>0</v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>
            <v>0</v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>
            <v>0</v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>
            <v>0</v>
          </cell>
          <cell r="B24">
            <v>164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>
            <v>9</v>
          </cell>
          <cell r="H24">
            <v>9</v>
          </cell>
          <cell r="I24">
            <v>0</v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>
            <v>0</v>
          </cell>
          <cell r="B25">
            <v>165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>
            <v>9</v>
          </cell>
          <cell r="H25">
            <v>9</v>
          </cell>
          <cell r="I25">
            <v>0</v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>
            <v>0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>
            <v>9</v>
          </cell>
          <cell r="H26">
            <v>9</v>
          </cell>
          <cell r="I26">
            <v>0</v>
          </cell>
        </row>
        <row r="27">
          <cell r="A27">
            <v>0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>
            <v>9</v>
          </cell>
          <cell r="H27">
            <v>9</v>
          </cell>
          <cell r="I27">
            <v>0</v>
          </cell>
        </row>
        <row r="28">
          <cell r="A28">
            <v>0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>
            <v>9</v>
          </cell>
          <cell r="H28">
            <v>9</v>
          </cell>
          <cell r="I28">
            <v>0</v>
          </cell>
        </row>
        <row r="29">
          <cell r="A29">
            <v>0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>
            <v>9</v>
          </cell>
          <cell r="H29">
            <v>9</v>
          </cell>
          <cell r="I29">
            <v>0</v>
          </cell>
        </row>
        <row r="30">
          <cell r="A30">
            <v>0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>
            <v>9</v>
          </cell>
          <cell r="H30">
            <v>9</v>
          </cell>
          <cell r="I30">
            <v>0</v>
          </cell>
        </row>
        <row r="31">
          <cell r="A31">
            <v>0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>
            <v>9</v>
          </cell>
          <cell r="H31">
            <v>9</v>
          </cell>
          <cell r="I31">
            <v>0</v>
          </cell>
        </row>
        <row r="32">
          <cell r="A32">
            <v>0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>
            <v>9</v>
          </cell>
          <cell r="H32">
            <v>9</v>
          </cell>
          <cell r="I32">
            <v>0</v>
          </cell>
        </row>
        <row r="33">
          <cell r="A33">
            <v>0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>
            <v>9</v>
          </cell>
          <cell r="H33">
            <v>9</v>
          </cell>
          <cell r="I33">
            <v>0</v>
          </cell>
        </row>
        <row r="34">
          <cell r="A34">
            <v>0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>
            <v>9</v>
          </cell>
          <cell r="H34">
            <v>9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>
            <v>0</v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>
            <v>0</v>
          </cell>
          <cell r="M8" t="str">
            <v>rut m1</v>
          </cell>
        </row>
        <row r="9">
          <cell r="A9">
            <v>0</v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>
            <v>0</v>
          </cell>
          <cell r="M9" t="str">
            <v>rut m2</v>
          </cell>
        </row>
        <row r="10">
          <cell r="A10">
            <v>0</v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>
            <v>0</v>
          </cell>
          <cell r="M10" t="str">
            <v>rut m3</v>
          </cell>
        </row>
        <row r="11">
          <cell r="A11">
            <v>0</v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>
            <v>0</v>
          </cell>
          <cell r="M11" t="str">
            <v>rut m4</v>
          </cell>
        </row>
        <row r="12">
          <cell r="A12">
            <v>0</v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>
            <v>0</v>
          </cell>
          <cell r="M12" t="str">
            <v>rut m5</v>
          </cell>
        </row>
        <row r="13">
          <cell r="A13">
            <v>0</v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>
            <v>0</v>
          </cell>
          <cell r="M13" t="str">
            <v>rut m6</v>
          </cell>
        </row>
        <row r="14">
          <cell r="A14">
            <v>0</v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>
            <v>0</v>
          </cell>
          <cell r="M14" t="str">
            <v>rut m7</v>
          </cell>
        </row>
        <row r="15">
          <cell r="A15">
            <v>0</v>
          </cell>
          <cell r="C15" t="str">
            <v/>
          </cell>
          <cell r="D15">
            <v>0</v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>
            <v>0</v>
          </cell>
          <cell r="M15" t="str">
            <v>rut m8</v>
          </cell>
        </row>
        <row r="16">
          <cell r="A16">
            <v>0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>
            <v>0</v>
          </cell>
          <cell r="M16" t="str">
            <v>rut m9</v>
          </cell>
        </row>
        <row r="17">
          <cell r="A17">
            <v>0</v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>
            <v>0</v>
          </cell>
          <cell r="M17" t="str">
            <v>rut m10</v>
          </cell>
        </row>
        <row r="18">
          <cell r="A18">
            <v>0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>
            <v>0</v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>
            <v>0</v>
          </cell>
          <cell r="M8" t="str">
            <v>rut v1</v>
          </cell>
        </row>
        <row r="9">
          <cell r="A9">
            <v>0</v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>
            <v>0</v>
          </cell>
          <cell r="M9" t="str">
            <v>rut v2</v>
          </cell>
        </row>
        <row r="10">
          <cell r="A10">
            <v>0</v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>
            <v>0</v>
          </cell>
          <cell r="M10" t="str">
            <v>rut v3</v>
          </cell>
        </row>
        <row r="11">
          <cell r="A11">
            <v>0</v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>
            <v>0</v>
          </cell>
          <cell r="M11" t="str">
            <v>rut v4</v>
          </cell>
        </row>
        <row r="12">
          <cell r="A12">
            <v>0</v>
          </cell>
          <cell r="B12">
            <v>187</v>
          </cell>
          <cell r="C12" t="str">
            <v/>
          </cell>
          <cell r="D12">
            <v>0</v>
          </cell>
          <cell r="E12" t="str">
            <v/>
          </cell>
          <cell r="F12" t="str">
            <v/>
          </cell>
          <cell r="G12">
            <v>14.74</v>
          </cell>
          <cell r="H12">
            <v>20</v>
          </cell>
          <cell r="I12">
            <v>0</v>
          </cell>
          <cell r="M12" t="str">
            <v>rut v5</v>
          </cell>
        </row>
        <row r="13">
          <cell r="A13">
            <v>0</v>
          </cell>
          <cell r="B13">
            <v>199</v>
          </cell>
          <cell r="C13" t="str">
            <v/>
          </cell>
          <cell r="D13">
            <v>0</v>
          </cell>
          <cell r="E13" t="str">
            <v/>
          </cell>
          <cell r="F13" t="str">
            <v/>
          </cell>
          <cell r="G13">
            <v>13.94</v>
          </cell>
          <cell r="H13">
            <v>20</v>
          </cell>
          <cell r="I13">
            <v>0</v>
          </cell>
          <cell r="M13" t="str">
            <v>rut v6</v>
          </cell>
        </row>
        <row r="14">
          <cell r="A14">
            <v>0</v>
          </cell>
          <cell r="B14">
            <v>194</v>
          </cell>
          <cell r="C14" t="str">
            <v/>
          </cell>
          <cell r="D14">
            <v>0</v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>
            <v>0</v>
          </cell>
          <cell r="M14" t="str">
            <v>rut v7</v>
          </cell>
        </row>
        <row r="15">
          <cell r="A15">
            <v>0</v>
          </cell>
          <cell r="C15" t="str">
            <v/>
          </cell>
          <cell r="D15">
            <v>0</v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>
            <v>0</v>
          </cell>
          <cell r="M15" t="str">
            <v>rut v8</v>
          </cell>
        </row>
        <row r="16">
          <cell r="A16">
            <v>0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>
            <v>0</v>
          </cell>
          <cell r="M16" t="str">
            <v>rut v9</v>
          </cell>
        </row>
        <row r="17">
          <cell r="A17">
            <v>0</v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>
            <v>0</v>
          </cell>
          <cell r="M17" t="str">
            <v>rut v10</v>
          </cell>
        </row>
        <row r="18">
          <cell r="A18">
            <v>0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e">
            <v>#N/A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>
            <v>0</v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/>
          </cell>
          <cell r="D8">
            <v>0</v>
          </cell>
          <cell r="E8" t="str">
            <v/>
          </cell>
          <cell r="F8" t="str">
            <v/>
          </cell>
          <cell r="G8">
            <v>20</v>
          </cell>
          <cell r="H8">
            <v>20</v>
          </cell>
          <cell r="I8">
            <v>0</v>
          </cell>
          <cell r="M8" t="str">
            <v>rut6kg v1</v>
          </cell>
        </row>
        <row r="9">
          <cell r="A9">
            <v>0</v>
          </cell>
          <cell r="C9" t="str">
            <v/>
          </cell>
          <cell r="D9">
            <v>0</v>
          </cell>
          <cell r="E9" t="str">
            <v/>
          </cell>
          <cell r="F9" t="str">
            <v/>
          </cell>
          <cell r="G9">
            <v>20</v>
          </cell>
          <cell r="H9">
            <v>20</v>
          </cell>
          <cell r="I9">
            <v>0</v>
          </cell>
          <cell r="M9" t="str">
            <v>rut6kg v2</v>
          </cell>
        </row>
        <row r="10">
          <cell r="A10">
            <v>0</v>
          </cell>
          <cell r="C10" t="str">
            <v/>
          </cell>
          <cell r="D10">
            <v>0</v>
          </cell>
          <cell r="E10" t="str">
            <v/>
          </cell>
          <cell r="F10" t="str">
            <v/>
          </cell>
          <cell r="G10">
            <v>20</v>
          </cell>
          <cell r="H10">
            <v>20</v>
          </cell>
          <cell r="I10">
            <v>0</v>
          </cell>
          <cell r="M10" t="str">
            <v>rut6kg v3</v>
          </cell>
        </row>
        <row r="11">
          <cell r="A11">
            <v>0</v>
          </cell>
          <cell r="C11" t="str">
            <v/>
          </cell>
          <cell r="D11">
            <v>0</v>
          </cell>
          <cell r="E11" t="str">
            <v/>
          </cell>
          <cell r="F11" t="str">
            <v/>
          </cell>
          <cell r="G11">
            <v>20</v>
          </cell>
          <cell r="H11">
            <v>20</v>
          </cell>
          <cell r="I11">
            <v>0</v>
          </cell>
          <cell r="M11" t="str">
            <v>rut6kg v4</v>
          </cell>
        </row>
        <row r="12">
          <cell r="A12">
            <v>0</v>
          </cell>
          <cell r="C12" t="str">
            <v/>
          </cell>
          <cell r="D12">
            <v>0</v>
          </cell>
          <cell r="E12" t="str">
            <v/>
          </cell>
          <cell r="F12" t="str">
            <v/>
          </cell>
          <cell r="G12">
            <v>20</v>
          </cell>
          <cell r="H12">
            <v>20</v>
          </cell>
          <cell r="I12">
            <v>0</v>
          </cell>
          <cell r="M12" t="str">
            <v>rut6kg v5</v>
          </cell>
        </row>
        <row r="13">
          <cell r="A13">
            <v>0</v>
          </cell>
          <cell r="C13" t="str">
            <v/>
          </cell>
          <cell r="D13">
            <v>0</v>
          </cell>
          <cell r="E13" t="str">
            <v/>
          </cell>
          <cell r="F13" t="str">
            <v/>
          </cell>
          <cell r="G13">
            <v>20</v>
          </cell>
          <cell r="H13">
            <v>20</v>
          </cell>
          <cell r="I13">
            <v>0</v>
          </cell>
          <cell r="M13" t="str">
            <v>rut6kg v6</v>
          </cell>
        </row>
        <row r="14">
          <cell r="A14">
            <v>0</v>
          </cell>
          <cell r="C14" t="str">
            <v/>
          </cell>
          <cell r="D14">
            <v>0</v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>
            <v>0</v>
          </cell>
          <cell r="M14" t="str">
            <v>rut6kg v7</v>
          </cell>
        </row>
        <row r="15">
          <cell r="A15">
            <v>0</v>
          </cell>
          <cell r="C15" t="str">
            <v/>
          </cell>
          <cell r="D15">
            <v>0</v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>
            <v>0</v>
          </cell>
          <cell r="M15" t="str">
            <v>rut6kg v8</v>
          </cell>
        </row>
        <row r="16">
          <cell r="A16">
            <v>0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>
            <v>0</v>
          </cell>
          <cell r="M16" t="str">
            <v>rut6kg v9</v>
          </cell>
        </row>
        <row r="17">
          <cell r="A17">
            <v>0</v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>
            <v>0</v>
          </cell>
          <cell r="M17" t="str">
            <v>rut6kg v10</v>
          </cell>
        </row>
        <row r="18">
          <cell r="A18">
            <v>0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>
            <v>0</v>
          </cell>
          <cell r="C7" t="str">
            <v/>
          </cell>
          <cell r="D7">
            <v>0</v>
          </cell>
          <cell r="E7" t="str">
            <v/>
          </cell>
          <cell r="F7" t="str">
            <v/>
          </cell>
          <cell r="G7">
            <v>15</v>
          </cell>
          <cell r="H7">
            <v>15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/>
          </cell>
          <cell r="D8">
            <v>0</v>
          </cell>
          <cell r="E8" t="str">
            <v/>
          </cell>
          <cell r="F8" t="str">
            <v/>
          </cell>
          <cell r="G8">
            <v>15</v>
          </cell>
          <cell r="H8">
            <v>15</v>
          </cell>
          <cell r="I8">
            <v>0</v>
          </cell>
          <cell r="M8" t="str">
            <v>triš m1</v>
          </cell>
        </row>
        <row r="9">
          <cell r="A9">
            <v>0</v>
          </cell>
          <cell r="C9" t="str">
            <v/>
          </cell>
          <cell r="D9">
            <v>0</v>
          </cell>
          <cell r="E9" t="str">
            <v/>
          </cell>
          <cell r="F9" t="str">
            <v/>
          </cell>
          <cell r="G9">
            <v>15</v>
          </cell>
          <cell r="H9">
            <v>15</v>
          </cell>
          <cell r="I9">
            <v>0</v>
          </cell>
          <cell r="M9" t="str">
            <v>triš m2</v>
          </cell>
        </row>
        <row r="10">
          <cell r="A10">
            <v>0</v>
          </cell>
          <cell r="C10" t="str">
            <v/>
          </cell>
          <cell r="D10">
            <v>0</v>
          </cell>
          <cell r="E10" t="str">
            <v/>
          </cell>
          <cell r="F10" t="str">
            <v/>
          </cell>
          <cell r="G10">
            <v>15</v>
          </cell>
          <cell r="H10">
            <v>15</v>
          </cell>
          <cell r="I10">
            <v>0</v>
          </cell>
          <cell r="M10" t="str">
            <v>triš m3</v>
          </cell>
        </row>
        <row r="11">
          <cell r="A11">
            <v>0</v>
          </cell>
          <cell r="C11" t="str">
            <v/>
          </cell>
          <cell r="D11">
            <v>0</v>
          </cell>
          <cell r="E11" t="str">
            <v/>
          </cell>
          <cell r="F11" t="str">
            <v/>
          </cell>
          <cell r="G11">
            <v>15</v>
          </cell>
          <cell r="H11">
            <v>15</v>
          </cell>
          <cell r="I11">
            <v>0</v>
          </cell>
          <cell r="M11" t="str">
            <v>triš m4</v>
          </cell>
        </row>
        <row r="12">
          <cell r="A12">
            <v>0</v>
          </cell>
          <cell r="C12" t="str">
            <v/>
          </cell>
          <cell r="D12">
            <v>0</v>
          </cell>
          <cell r="E12" t="str">
            <v/>
          </cell>
          <cell r="F12" t="str">
            <v/>
          </cell>
          <cell r="G12">
            <v>15</v>
          </cell>
          <cell r="H12">
            <v>15</v>
          </cell>
          <cell r="I12">
            <v>0</v>
          </cell>
          <cell r="M12" t="str">
            <v>triš m5</v>
          </cell>
        </row>
        <row r="13">
          <cell r="A13">
            <v>0</v>
          </cell>
          <cell r="C13" t="str">
            <v/>
          </cell>
          <cell r="D13">
            <v>0</v>
          </cell>
          <cell r="E13" t="str">
            <v/>
          </cell>
          <cell r="F13" t="str">
            <v/>
          </cell>
          <cell r="G13">
            <v>15</v>
          </cell>
          <cell r="H13">
            <v>15</v>
          </cell>
          <cell r="I13">
            <v>0</v>
          </cell>
          <cell r="M13" t="str">
            <v>triš m6</v>
          </cell>
        </row>
        <row r="14">
          <cell r="A14">
            <v>0</v>
          </cell>
          <cell r="C14" t="str">
            <v/>
          </cell>
          <cell r="D14">
            <v>0</v>
          </cell>
          <cell r="E14" t="str">
            <v/>
          </cell>
          <cell r="F14" t="str">
            <v/>
          </cell>
          <cell r="G14">
            <v>15</v>
          </cell>
          <cell r="H14">
            <v>15</v>
          </cell>
          <cell r="I14">
            <v>0</v>
          </cell>
          <cell r="M14" t="str">
            <v>triš m7</v>
          </cell>
        </row>
        <row r="15">
          <cell r="A15">
            <v>0</v>
          </cell>
          <cell r="C15" t="str">
            <v/>
          </cell>
          <cell r="D15">
            <v>0</v>
          </cell>
          <cell r="E15" t="str">
            <v/>
          </cell>
          <cell r="F15" t="str">
            <v/>
          </cell>
          <cell r="G15">
            <v>15</v>
          </cell>
          <cell r="H15">
            <v>15</v>
          </cell>
          <cell r="I15">
            <v>0</v>
          </cell>
          <cell r="M15" t="str">
            <v>triš m8</v>
          </cell>
        </row>
        <row r="16">
          <cell r="A16">
            <v>0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>
            <v>15</v>
          </cell>
          <cell r="H16">
            <v>15</v>
          </cell>
          <cell r="I16">
            <v>0</v>
          </cell>
          <cell r="M16" t="str">
            <v>triš m9</v>
          </cell>
        </row>
        <row r="17">
          <cell r="A17">
            <v>0</v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  <cell r="G17">
            <v>15</v>
          </cell>
          <cell r="H17">
            <v>15</v>
          </cell>
          <cell r="I17">
            <v>0</v>
          </cell>
          <cell r="M17" t="str">
            <v>triš m10</v>
          </cell>
        </row>
        <row r="18">
          <cell r="A18">
            <v>0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>
            <v>15</v>
          </cell>
          <cell r="H18">
            <v>15</v>
          </cell>
          <cell r="I18">
            <v>0</v>
          </cell>
        </row>
        <row r="19">
          <cell r="A19">
            <v>0</v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  <cell r="G19">
            <v>15</v>
          </cell>
          <cell r="H19">
            <v>15</v>
          </cell>
          <cell r="I19">
            <v>0</v>
          </cell>
        </row>
        <row r="20">
          <cell r="A20">
            <v>0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>
            <v>15</v>
          </cell>
          <cell r="H20">
            <v>15</v>
          </cell>
          <cell r="I20">
            <v>0</v>
          </cell>
        </row>
        <row r="21">
          <cell r="A21">
            <v>0</v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  <cell r="G21">
            <v>15</v>
          </cell>
          <cell r="H21">
            <v>15</v>
          </cell>
          <cell r="I21">
            <v>0</v>
          </cell>
        </row>
        <row r="22">
          <cell r="A22">
            <v>0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>
            <v>15</v>
          </cell>
          <cell r="H22">
            <v>15</v>
          </cell>
          <cell r="I22">
            <v>0</v>
          </cell>
        </row>
        <row r="23">
          <cell r="A23">
            <v>0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>
            <v>15</v>
          </cell>
          <cell r="H23">
            <v>15</v>
          </cell>
          <cell r="I23">
            <v>0</v>
          </cell>
        </row>
        <row r="24">
          <cell r="A24">
            <v>0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>
            <v>15</v>
          </cell>
          <cell r="H24">
            <v>15</v>
          </cell>
          <cell r="I24">
            <v>0</v>
          </cell>
        </row>
        <row r="25">
          <cell r="A25">
            <v>0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>
            <v>15</v>
          </cell>
          <cell r="H25">
            <v>15</v>
          </cell>
          <cell r="I25">
            <v>0</v>
          </cell>
        </row>
        <row r="26">
          <cell r="A26">
            <v>0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>
            <v>15</v>
          </cell>
          <cell r="H26">
            <v>15</v>
          </cell>
          <cell r="I26">
            <v>0</v>
          </cell>
        </row>
        <row r="27">
          <cell r="A27">
            <v>0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>
            <v>15</v>
          </cell>
          <cell r="H27">
            <v>15</v>
          </cell>
          <cell r="I27">
            <v>0</v>
          </cell>
        </row>
        <row r="28">
          <cell r="A28">
            <v>0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>
            <v>15</v>
          </cell>
          <cell r="H28">
            <v>15</v>
          </cell>
          <cell r="I28">
            <v>0</v>
          </cell>
        </row>
        <row r="29">
          <cell r="A29">
            <v>0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>
            <v>15</v>
          </cell>
          <cell r="H29">
            <v>15</v>
          </cell>
          <cell r="I29">
            <v>0</v>
          </cell>
        </row>
        <row r="30">
          <cell r="A30">
            <v>0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>
            <v>15</v>
          </cell>
          <cell r="H30">
            <v>15</v>
          </cell>
          <cell r="I30">
            <v>0</v>
          </cell>
        </row>
        <row r="31">
          <cell r="A31">
            <v>0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>
            <v>15</v>
          </cell>
          <cell r="H31">
            <v>15</v>
          </cell>
          <cell r="I31">
            <v>0</v>
          </cell>
        </row>
        <row r="32">
          <cell r="A32">
            <v>0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>
            <v>15</v>
          </cell>
          <cell r="H32">
            <v>15</v>
          </cell>
          <cell r="I32">
            <v>0</v>
          </cell>
        </row>
        <row r="33">
          <cell r="A33">
            <v>0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>
            <v>15</v>
          </cell>
          <cell r="H33">
            <v>15</v>
          </cell>
          <cell r="I33">
            <v>0</v>
          </cell>
        </row>
        <row r="34">
          <cell r="A34">
            <v>0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>
            <v>15</v>
          </cell>
          <cell r="H34">
            <v>15</v>
          </cell>
          <cell r="I34">
            <v>0</v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str">
            <v/>
          </cell>
          <cell r="B48" t="str">
            <v/>
          </cell>
          <cell r="C48">
            <v>1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>
            <v>0</v>
          </cell>
          <cell r="C9" t="str">
            <v/>
          </cell>
          <cell r="D9">
            <v>0</v>
          </cell>
          <cell r="E9" t="str">
            <v/>
          </cell>
          <cell r="F9" t="str">
            <v/>
          </cell>
          <cell r="G9">
            <v>18</v>
          </cell>
          <cell r="H9">
            <v>18</v>
          </cell>
          <cell r="I9">
            <v>0</v>
          </cell>
          <cell r="M9" t="str">
            <v>triš v2</v>
          </cell>
        </row>
        <row r="10">
          <cell r="A10">
            <v>0</v>
          </cell>
          <cell r="C10" t="str">
            <v/>
          </cell>
          <cell r="D10">
            <v>0</v>
          </cell>
          <cell r="E10" t="str">
            <v/>
          </cell>
          <cell r="F10" t="str">
            <v/>
          </cell>
          <cell r="G10">
            <v>18</v>
          </cell>
          <cell r="H10">
            <v>18</v>
          </cell>
          <cell r="I10">
            <v>0</v>
          </cell>
          <cell r="M10" t="str">
            <v>triš v3</v>
          </cell>
        </row>
        <row r="11">
          <cell r="A11">
            <v>0</v>
          </cell>
          <cell r="C11" t="str">
            <v/>
          </cell>
          <cell r="D11">
            <v>0</v>
          </cell>
          <cell r="E11" t="str">
            <v/>
          </cell>
          <cell r="F11" t="str">
            <v/>
          </cell>
          <cell r="G11">
            <v>18</v>
          </cell>
          <cell r="H11">
            <v>18</v>
          </cell>
          <cell r="I11">
            <v>0</v>
          </cell>
          <cell r="M11" t="str">
            <v>triš v4</v>
          </cell>
        </row>
        <row r="12">
          <cell r="A12">
            <v>0</v>
          </cell>
          <cell r="C12" t="str">
            <v/>
          </cell>
          <cell r="D12">
            <v>0</v>
          </cell>
          <cell r="E12" t="str">
            <v/>
          </cell>
          <cell r="F12" t="str">
            <v/>
          </cell>
          <cell r="G12">
            <v>18</v>
          </cell>
          <cell r="H12">
            <v>18</v>
          </cell>
          <cell r="I12">
            <v>0</v>
          </cell>
          <cell r="M12" t="str">
            <v>triš v5</v>
          </cell>
        </row>
        <row r="13">
          <cell r="A13">
            <v>0</v>
          </cell>
          <cell r="C13" t="str">
            <v/>
          </cell>
          <cell r="D13">
            <v>0</v>
          </cell>
          <cell r="E13" t="str">
            <v/>
          </cell>
          <cell r="F13" t="str">
            <v/>
          </cell>
          <cell r="G13">
            <v>18</v>
          </cell>
          <cell r="H13">
            <v>18</v>
          </cell>
          <cell r="I13">
            <v>0</v>
          </cell>
          <cell r="M13" t="str">
            <v>triš v6</v>
          </cell>
        </row>
        <row r="14">
          <cell r="A14">
            <v>0</v>
          </cell>
          <cell r="C14" t="str">
            <v/>
          </cell>
          <cell r="D14">
            <v>0</v>
          </cell>
          <cell r="E14" t="str">
            <v/>
          </cell>
          <cell r="F14" t="str">
            <v/>
          </cell>
          <cell r="G14">
            <v>18</v>
          </cell>
          <cell r="H14">
            <v>18</v>
          </cell>
          <cell r="I14">
            <v>0</v>
          </cell>
          <cell r="M14" t="str">
            <v>triš v7</v>
          </cell>
        </row>
        <row r="15">
          <cell r="A15">
            <v>0</v>
          </cell>
          <cell r="C15" t="str">
            <v/>
          </cell>
          <cell r="D15">
            <v>0</v>
          </cell>
          <cell r="E15" t="str">
            <v/>
          </cell>
          <cell r="F15" t="str">
            <v/>
          </cell>
          <cell r="G15">
            <v>18</v>
          </cell>
          <cell r="H15">
            <v>18</v>
          </cell>
          <cell r="I15">
            <v>0</v>
          </cell>
          <cell r="M15" t="str">
            <v>triš v8</v>
          </cell>
        </row>
        <row r="16">
          <cell r="A16">
            <v>0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>
            <v>18</v>
          </cell>
          <cell r="H16">
            <v>18</v>
          </cell>
          <cell r="I16">
            <v>0</v>
          </cell>
          <cell r="M16" t="str">
            <v>triš v9</v>
          </cell>
        </row>
        <row r="17">
          <cell r="A17">
            <v>0</v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  <cell r="G17">
            <v>18</v>
          </cell>
          <cell r="H17">
            <v>18</v>
          </cell>
          <cell r="I17">
            <v>0</v>
          </cell>
          <cell r="M17" t="str">
            <v>triš v10</v>
          </cell>
        </row>
        <row r="18">
          <cell r="A18">
            <v>0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>
            <v>18</v>
          </cell>
          <cell r="H18">
            <v>18</v>
          </cell>
          <cell r="I18">
            <v>0</v>
          </cell>
        </row>
        <row r="19">
          <cell r="A19">
            <v>0</v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  <cell r="G19">
            <v>18</v>
          </cell>
          <cell r="H19">
            <v>18</v>
          </cell>
          <cell r="I19">
            <v>0</v>
          </cell>
        </row>
        <row r="20">
          <cell r="A20">
            <v>0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>
            <v>18</v>
          </cell>
          <cell r="H20">
            <v>18</v>
          </cell>
          <cell r="I20">
            <v>0</v>
          </cell>
        </row>
        <row r="21">
          <cell r="A21">
            <v>0</v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  <cell r="G21">
            <v>18</v>
          </cell>
          <cell r="H21">
            <v>18</v>
          </cell>
          <cell r="I21">
            <v>0</v>
          </cell>
        </row>
        <row r="22">
          <cell r="A22">
            <v>0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>
            <v>18</v>
          </cell>
          <cell r="H22">
            <v>18</v>
          </cell>
          <cell r="I22">
            <v>0</v>
          </cell>
        </row>
        <row r="23">
          <cell r="A23">
            <v>0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>
            <v>18</v>
          </cell>
          <cell r="H23">
            <v>18</v>
          </cell>
          <cell r="I23">
            <v>0</v>
          </cell>
        </row>
        <row r="24">
          <cell r="A24">
            <v>0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>
            <v>18</v>
          </cell>
          <cell r="H24">
            <v>18</v>
          </cell>
          <cell r="I24">
            <v>0</v>
          </cell>
        </row>
        <row r="25">
          <cell r="A25">
            <v>0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>
            <v>18</v>
          </cell>
          <cell r="H25">
            <v>18</v>
          </cell>
          <cell r="I25">
            <v>0</v>
          </cell>
        </row>
        <row r="26">
          <cell r="A26">
            <v>0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>
            <v>18</v>
          </cell>
          <cell r="H26">
            <v>18</v>
          </cell>
          <cell r="I26">
            <v>0</v>
          </cell>
        </row>
        <row r="27">
          <cell r="A27">
            <v>0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>
            <v>18</v>
          </cell>
          <cell r="H27">
            <v>18</v>
          </cell>
          <cell r="I27">
            <v>0</v>
          </cell>
        </row>
        <row r="28">
          <cell r="A28">
            <v>0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>
            <v>18</v>
          </cell>
          <cell r="H28">
            <v>18</v>
          </cell>
          <cell r="I28">
            <v>0</v>
          </cell>
        </row>
        <row r="29">
          <cell r="A29">
            <v>0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>
            <v>18</v>
          </cell>
          <cell r="H29">
            <v>18</v>
          </cell>
          <cell r="I29">
            <v>0</v>
          </cell>
        </row>
        <row r="30">
          <cell r="A30">
            <v>0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>
            <v>18</v>
          </cell>
          <cell r="H30">
            <v>18</v>
          </cell>
          <cell r="I30">
            <v>0</v>
          </cell>
        </row>
        <row r="31">
          <cell r="A31">
            <v>0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>
            <v>18</v>
          </cell>
          <cell r="H31">
            <v>18</v>
          </cell>
          <cell r="I31">
            <v>0</v>
          </cell>
        </row>
        <row r="32">
          <cell r="A32">
            <v>0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>
            <v>18</v>
          </cell>
          <cell r="H32">
            <v>18</v>
          </cell>
          <cell r="I32">
            <v>0</v>
          </cell>
        </row>
        <row r="33">
          <cell r="A33">
            <v>0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>
            <v>18</v>
          </cell>
          <cell r="H33">
            <v>18</v>
          </cell>
          <cell r="I33">
            <v>0</v>
          </cell>
        </row>
        <row r="34">
          <cell r="A34">
            <v>0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>
            <v>18</v>
          </cell>
          <cell r="H34">
            <v>18</v>
          </cell>
          <cell r="I34">
            <v>0</v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/>
          </cell>
          <cell r="O10" t="str">
            <v/>
          </cell>
          <cell r="P10" t="str">
            <v/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/>
          </cell>
          <cell r="O11" t="str">
            <v/>
          </cell>
          <cell r="P11" t="str">
            <v/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/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/>
          </cell>
          <cell r="O14" t="str">
            <v/>
          </cell>
          <cell r="P14" t="str">
            <v/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/>
          </cell>
          <cell r="O15" t="str">
            <v/>
          </cell>
          <cell r="P15" t="str">
            <v/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/>
          </cell>
          <cell r="O17" t="str">
            <v/>
          </cell>
          <cell r="P17" t="str">
            <v/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/>
          </cell>
          <cell r="O18" t="str">
            <v/>
          </cell>
          <cell r="P18" t="str">
            <v/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/>
          </cell>
          <cell r="O19" t="str">
            <v/>
          </cell>
          <cell r="P19" t="str">
            <v/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/>
          </cell>
          <cell r="O20" t="str">
            <v/>
          </cell>
          <cell r="P20" t="str">
            <v/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/>
          </cell>
          <cell r="O21" t="str">
            <v/>
          </cell>
          <cell r="P21" t="str">
            <v/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/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/>
          </cell>
          <cell r="O23" t="str">
            <v/>
          </cell>
          <cell r="P23" t="str">
            <v/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/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/>
          </cell>
          <cell r="O25" t="str">
            <v/>
          </cell>
          <cell r="P25" t="str">
            <v/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/>
          </cell>
          <cell r="O26" t="str">
            <v/>
          </cell>
          <cell r="P26" t="str">
            <v/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/>
          </cell>
          <cell r="O27" t="str">
            <v/>
          </cell>
          <cell r="P27" t="str">
            <v/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/>
          </cell>
          <cell r="O28" t="str">
            <v/>
          </cell>
          <cell r="P28" t="str">
            <v/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/>
          </cell>
          <cell r="O29" t="str">
            <v/>
          </cell>
          <cell r="P29" t="str">
            <v/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/>
          </cell>
          <cell r="O30" t="str">
            <v/>
          </cell>
          <cell r="P30" t="str">
            <v/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/>
          </cell>
          <cell r="O32" t="str">
            <v/>
          </cell>
          <cell r="P32" t="str">
            <v/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/>
          </cell>
          <cell r="O33" t="str">
            <v/>
          </cell>
          <cell r="P33" t="str">
            <v/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/>
          </cell>
          <cell r="O35" t="str">
            <v/>
          </cell>
          <cell r="P35" t="str">
            <v/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/>
          </cell>
          <cell r="O37" t="str">
            <v/>
          </cell>
          <cell r="P37" t="str">
            <v/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/>
          </cell>
          <cell r="O38" t="str">
            <v/>
          </cell>
          <cell r="P38" t="str">
            <v/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/>
          </cell>
          <cell r="O39" t="str">
            <v/>
          </cell>
          <cell r="P39" t="str">
            <v/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/>
          </cell>
          <cell r="O40" t="str">
            <v/>
          </cell>
          <cell r="P40" t="str">
            <v/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/>
          </cell>
          <cell r="O41" t="str">
            <v/>
          </cell>
          <cell r="P41" t="str">
            <v/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/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/>
          </cell>
          <cell r="O43" t="str">
            <v/>
          </cell>
          <cell r="P43" t="str">
            <v/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/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/>
          </cell>
          <cell r="O45" t="str">
            <v/>
          </cell>
          <cell r="P45" t="str">
            <v/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/>
          </cell>
          <cell r="O46" t="str">
            <v/>
          </cell>
          <cell r="P46" t="str">
            <v/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/>
          </cell>
          <cell r="O47" t="str">
            <v/>
          </cell>
          <cell r="P47" t="str">
            <v/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/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/>
          </cell>
          <cell r="O50" t="str">
            <v/>
          </cell>
          <cell r="P50" t="str">
            <v/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/>
          </cell>
          <cell r="O51" t="str">
            <v/>
          </cell>
          <cell r="P51" t="str">
            <v/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/>
          </cell>
          <cell r="O52" t="str">
            <v/>
          </cell>
          <cell r="P52" t="str">
            <v/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/>
          </cell>
          <cell r="O53" t="str">
            <v/>
          </cell>
          <cell r="P53" t="str">
            <v/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/>
          </cell>
          <cell r="O54" t="str">
            <v/>
          </cell>
          <cell r="P54" t="str">
            <v/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/>
          </cell>
          <cell r="O55" t="str">
            <v/>
          </cell>
          <cell r="P55" t="str">
            <v/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/>
          </cell>
          <cell r="O56" t="str">
            <v/>
          </cell>
          <cell r="P56" t="str">
            <v/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/>
          </cell>
          <cell r="O57" t="str">
            <v/>
          </cell>
          <cell r="P57" t="str">
            <v/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/>
          </cell>
          <cell r="O58" t="str">
            <v/>
          </cell>
          <cell r="P58" t="str">
            <v/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/>
          </cell>
          <cell r="O59" t="str">
            <v/>
          </cell>
          <cell r="P59" t="str">
            <v/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/>
          </cell>
          <cell r="O60" t="str">
            <v/>
          </cell>
          <cell r="P60" t="str">
            <v/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/>
          </cell>
          <cell r="O61" t="str">
            <v/>
          </cell>
          <cell r="P61" t="str">
            <v/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/>
          </cell>
          <cell r="O62" t="str">
            <v/>
          </cell>
          <cell r="P62" t="str">
            <v/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/>
          </cell>
          <cell r="O63" t="str">
            <v/>
          </cell>
          <cell r="P63" t="str">
            <v/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/>
          </cell>
          <cell r="O64" t="str">
            <v/>
          </cell>
          <cell r="P64" t="str">
            <v/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/>
          </cell>
          <cell r="O65" t="str">
            <v/>
          </cell>
          <cell r="P65" t="str">
            <v/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/>
          </cell>
          <cell r="O66" t="str">
            <v/>
          </cell>
          <cell r="P66" t="str">
            <v/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/>
          </cell>
          <cell r="O67" t="str">
            <v/>
          </cell>
          <cell r="P67" t="str">
            <v/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/>
          </cell>
          <cell r="O68" t="str">
            <v/>
          </cell>
          <cell r="P68" t="str">
            <v/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/>
          </cell>
          <cell r="O69" t="str">
            <v/>
          </cell>
          <cell r="P69" t="str">
            <v/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/>
          </cell>
          <cell r="O70" t="str">
            <v/>
          </cell>
          <cell r="P70" t="str">
            <v/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/>
          </cell>
          <cell r="O71" t="str">
            <v/>
          </cell>
          <cell r="P71" t="str">
            <v/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/>
          </cell>
          <cell r="O72" t="str">
            <v/>
          </cell>
          <cell r="P72" t="str">
            <v/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/>
          </cell>
          <cell r="O73" t="str">
            <v/>
          </cell>
          <cell r="P73" t="str">
            <v/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/>
          </cell>
          <cell r="O74" t="str">
            <v/>
          </cell>
          <cell r="P74" t="str">
            <v/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/>
          </cell>
          <cell r="O75" t="str">
            <v/>
          </cell>
          <cell r="P75" t="str">
            <v/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/>
          </cell>
          <cell r="O76" t="str">
            <v/>
          </cell>
          <cell r="P76" t="str">
            <v/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/>
          </cell>
          <cell r="O77" t="str">
            <v/>
          </cell>
          <cell r="P77" t="str">
            <v/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/>
          </cell>
          <cell r="O78" t="str">
            <v/>
          </cell>
          <cell r="P78" t="str">
            <v/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/>
          </cell>
          <cell r="O79" t="str">
            <v/>
          </cell>
          <cell r="P79" t="str">
            <v/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/>
          </cell>
          <cell r="O80" t="str">
            <v/>
          </cell>
          <cell r="P80" t="str">
            <v/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/>
          </cell>
          <cell r="O81" t="str">
            <v/>
          </cell>
          <cell r="P81" t="str">
            <v/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>
            <v>0</v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</row>
        <row r="553">
          <cell r="C553">
            <v>0</v>
          </cell>
        </row>
        <row r="554">
          <cell r="C554">
            <v>0</v>
          </cell>
        </row>
        <row r="555">
          <cell r="C555">
            <v>0</v>
          </cell>
        </row>
        <row r="556">
          <cell r="C556">
            <v>0</v>
          </cell>
        </row>
        <row r="557">
          <cell r="C557">
            <v>0</v>
          </cell>
        </row>
        <row r="558">
          <cell r="C558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4">
          <cell r="C564">
            <v>0</v>
          </cell>
        </row>
        <row r="565">
          <cell r="C565">
            <v>0</v>
          </cell>
        </row>
        <row r="566">
          <cell r="C566">
            <v>0</v>
          </cell>
        </row>
        <row r="567">
          <cell r="C567">
            <v>0</v>
          </cell>
        </row>
        <row r="568">
          <cell r="C568">
            <v>0</v>
          </cell>
        </row>
        <row r="569">
          <cell r="C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2">
          <cell r="C572">
            <v>0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0</v>
          </cell>
        </row>
        <row r="579">
          <cell r="C579">
            <v>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0</v>
          </cell>
        </row>
        <row r="583">
          <cell r="C583">
            <v>0</v>
          </cell>
        </row>
        <row r="584">
          <cell r="C584">
            <v>0</v>
          </cell>
        </row>
        <row r="585">
          <cell r="C585">
            <v>0</v>
          </cell>
        </row>
        <row r="586">
          <cell r="C586">
            <v>0</v>
          </cell>
        </row>
        <row r="587">
          <cell r="C587">
            <v>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3">
          <cell r="C593">
            <v>0</v>
          </cell>
        </row>
        <row r="594">
          <cell r="C594">
            <v>0</v>
          </cell>
        </row>
        <row r="595">
          <cell r="C595">
            <v>0</v>
          </cell>
        </row>
        <row r="596">
          <cell r="C596">
            <v>0</v>
          </cell>
        </row>
        <row r="597">
          <cell r="C597">
            <v>0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3">
          <cell r="C603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</row>
        <row r="613">
          <cell r="C613">
            <v>0</v>
          </cell>
        </row>
        <row r="614">
          <cell r="C614">
            <v>0</v>
          </cell>
        </row>
        <row r="615">
          <cell r="C615">
            <v>0</v>
          </cell>
        </row>
        <row r="616">
          <cell r="C616">
            <v>0</v>
          </cell>
        </row>
        <row r="617">
          <cell r="C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C620">
            <v>0</v>
          </cell>
        </row>
        <row r="621">
          <cell r="C621">
            <v>0</v>
          </cell>
        </row>
        <row r="622">
          <cell r="C622">
            <v>0</v>
          </cell>
        </row>
        <row r="623">
          <cell r="C623">
            <v>0</v>
          </cell>
        </row>
        <row r="624">
          <cell r="C624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</row>
        <row r="628">
          <cell r="C628">
            <v>0</v>
          </cell>
        </row>
        <row r="629">
          <cell r="C629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4">
          <cell r="C634">
            <v>0</v>
          </cell>
        </row>
        <row r="635">
          <cell r="C635">
            <v>0</v>
          </cell>
        </row>
        <row r="636">
          <cell r="C636">
            <v>0</v>
          </cell>
        </row>
        <row r="637">
          <cell r="C637">
            <v>0</v>
          </cell>
        </row>
        <row r="638">
          <cell r="C638">
            <v>0</v>
          </cell>
        </row>
        <row r="639">
          <cell r="C639">
            <v>0</v>
          </cell>
        </row>
        <row r="640">
          <cell r="C640">
            <v>0</v>
          </cell>
        </row>
        <row r="641">
          <cell r="C641">
            <v>0</v>
          </cell>
        </row>
        <row r="642">
          <cell r="C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</row>
        <row r="647">
          <cell r="C647">
            <v>0</v>
          </cell>
        </row>
        <row r="648">
          <cell r="C648">
            <v>0</v>
          </cell>
        </row>
        <row r="649">
          <cell r="C649">
            <v>0</v>
          </cell>
        </row>
        <row r="650">
          <cell r="C650">
            <v>0</v>
          </cell>
        </row>
        <row r="651">
          <cell r="C651">
            <v>0</v>
          </cell>
        </row>
        <row r="652">
          <cell r="C652">
            <v>0</v>
          </cell>
        </row>
        <row r="653">
          <cell r="C653">
            <v>0</v>
          </cell>
        </row>
        <row r="654">
          <cell r="C654">
            <v>0</v>
          </cell>
        </row>
        <row r="655">
          <cell r="C655">
            <v>0</v>
          </cell>
        </row>
        <row r="656">
          <cell r="C656">
            <v>0</v>
          </cell>
        </row>
        <row r="657">
          <cell r="C657">
            <v>0</v>
          </cell>
        </row>
        <row r="658">
          <cell r="C658">
            <v>0</v>
          </cell>
        </row>
        <row r="659">
          <cell r="C659">
            <v>0</v>
          </cell>
        </row>
        <row r="660">
          <cell r="C660">
            <v>0</v>
          </cell>
        </row>
        <row r="661">
          <cell r="C661">
            <v>0</v>
          </cell>
        </row>
        <row r="662">
          <cell r="C662">
            <v>0</v>
          </cell>
        </row>
        <row r="663">
          <cell r="C663">
            <v>0</v>
          </cell>
        </row>
        <row r="664">
          <cell r="C664">
            <v>0</v>
          </cell>
        </row>
        <row r="665">
          <cell r="C665">
            <v>0</v>
          </cell>
        </row>
        <row r="666">
          <cell r="C666">
            <v>0</v>
          </cell>
        </row>
        <row r="667">
          <cell r="C667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1">
          <cell r="C671">
            <v>0</v>
          </cell>
        </row>
        <row r="672">
          <cell r="C672">
            <v>0</v>
          </cell>
        </row>
        <row r="673">
          <cell r="C673">
            <v>0</v>
          </cell>
        </row>
        <row r="674">
          <cell r="C674">
            <v>0</v>
          </cell>
        </row>
        <row r="675">
          <cell r="C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2">
          <cell r="C722">
            <v>0</v>
          </cell>
        </row>
        <row r="723">
          <cell r="C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7">
          <cell r="C727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0">
          <cell r="C740">
            <v>0</v>
          </cell>
        </row>
        <row r="741">
          <cell r="C741">
            <v>0</v>
          </cell>
        </row>
        <row r="742">
          <cell r="C742">
            <v>0</v>
          </cell>
        </row>
        <row r="743">
          <cell r="C743">
            <v>0</v>
          </cell>
        </row>
        <row r="744">
          <cell r="C744">
            <v>0</v>
          </cell>
        </row>
        <row r="745">
          <cell r="C745">
            <v>0</v>
          </cell>
        </row>
        <row r="746">
          <cell r="C746">
            <v>0</v>
          </cell>
        </row>
        <row r="747">
          <cell r="C747">
            <v>0</v>
          </cell>
        </row>
        <row r="748">
          <cell r="C748">
            <v>0</v>
          </cell>
        </row>
        <row r="749">
          <cell r="C749">
            <v>0</v>
          </cell>
        </row>
        <row r="750">
          <cell r="C750">
            <v>0</v>
          </cell>
        </row>
        <row r="751">
          <cell r="C751">
            <v>0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</v>
          </cell>
        </row>
        <row r="755">
          <cell r="C755">
            <v>0</v>
          </cell>
        </row>
        <row r="756">
          <cell r="C756">
            <v>0</v>
          </cell>
        </row>
        <row r="757">
          <cell r="C757">
            <v>0</v>
          </cell>
        </row>
        <row r="758">
          <cell r="C758">
            <v>0</v>
          </cell>
        </row>
        <row r="759">
          <cell r="C759">
            <v>0</v>
          </cell>
        </row>
        <row r="760">
          <cell r="C760">
            <v>0</v>
          </cell>
        </row>
        <row r="761">
          <cell r="C761">
            <v>0</v>
          </cell>
        </row>
        <row r="762">
          <cell r="C762">
            <v>0</v>
          </cell>
        </row>
        <row r="763">
          <cell r="C763">
            <v>0</v>
          </cell>
        </row>
        <row r="764">
          <cell r="C764">
            <v>0</v>
          </cell>
        </row>
        <row r="765">
          <cell r="C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C779">
            <v>0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3">
          <cell r="C783">
            <v>0</v>
          </cell>
        </row>
        <row r="784">
          <cell r="C784">
            <v>0</v>
          </cell>
        </row>
        <row r="785">
          <cell r="C785">
            <v>0</v>
          </cell>
        </row>
        <row r="786">
          <cell r="C786">
            <v>0</v>
          </cell>
        </row>
        <row r="787">
          <cell r="C787">
            <v>0</v>
          </cell>
        </row>
        <row r="788">
          <cell r="C788">
            <v>0</v>
          </cell>
        </row>
        <row r="789">
          <cell r="C789">
            <v>0</v>
          </cell>
        </row>
        <row r="790">
          <cell r="C790">
            <v>0</v>
          </cell>
        </row>
        <row r="791">
          <cell r="C791">
            <v>0</v>
          </cell>
        </row>
        <row r="792">
          <cell r="C792">
            <v>0</v>
          </cell>
        </row>
        <row r="793">
          <cell r="C793">
            <v>0</v>
          </cell>
        </row>
        <row r="794">
          <cell r="C794">
            <v>0</v>
          </cell>
        </row>
        <row r="795">
          <cell r="C795">
            <v>0</v>
          </cell>
        </row>
        <row r="796">
          <cell r="C796">
            <v>0</v>
          </cell>
        </row>
        <row r="797">
          <cell r="C797">
            <v>0</v>
          </cell>
        </row>
        <row r="798">
          <cell r="C798">
            <v>0</v>
          </cell>
        </row>
        <row r="799">
          <cell r="C799">
            <v>0</v>
          </cell>
        </row>
        <row r="800">
          <cell r="C800">
            <v>0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4">
          <cell r="C804">
            <v>0</v>
          </cell>
        </row>
        <row r="805">
          <cell r="C805">
            <v>0</v>
          </cell>
        </row>
        <row r="806">
          <cell r="C806">
            <v>0</v>
          </cell>
        </row>
        <row r="807">
          <cell r="C807">
            <v>0</v>
          </cell>
        </row>
        <row r="808">
          <cell r="C808">
            <v>0</v>
          </cell>
        </row>
        <row r="809">
          <cell r="C809">
            <v>0</v>
          </cell>
        </row>
        <row r="810">
          <cell r="C810">
            <v>0</v>
          </cell>
        </row>
        <row r="811">
          <cell r="C811">
            <v>0</v>
          </cell>
        </row>
        <row r="812">
          <cell r="C812">
            <v>0</v>
          </cell>
        </row>
        <row r="813">
          <cell r="C813">
            <v>0</v>
          </cell>
        </row>
        <row r="814">
          <cell r="C814">
            <v>0</v>
          </cell>
        </row>
        <row r="815">
          <cell r="C815">
            <v>0</v>
          </cell>
        </row>
        <row r="816">
          <cell r="C816">
            <v>0</v>
          </cell>
        </row>
        <row r="817">
          <cell r="C817">
            <v>0</v>
          </cell>
        </row>
        <row r="818">
          <cell r="C818">
            <v>0</v>
          </cell>
        </row>
        <row r="819">
          <cell r="C819">
            <v>0</v>
          </cell>
        </row>
        <row r="820">
          <cell r="C820">
            <v>0</v>
          </cell>
        </row>
        <row r="821">
          <cell r="C821">
            <v>0</v>
          </cell>
        </row>
        <row r="822">
          <cell r="C822">
            <v>0</v>
          </cell>
        </row>
        <row r="823">
          <cell r="C823">
            <v>0</v>
          </cell>
        </row>
        <row r="824">
          <cell r="C824">
            <v>0</v>
          </cell>
        </row>
        <row r="825">
          <cell r="C825">
            <v>0</v>
          </cell>
        </row>
        <row r="826">
          <cell r="C826">
            <v>0</v>
          </cell>
        </row>
        <row r="827">
          <cell r="C827">
            <v>0</v>
          </cell>
        </row>
        <row r="828">
          <cell r="C828">
            <v>0</v>
          </cell>
        </row>
        <row r="829">
          <cell r="C829">
            <v>0</v>
          </cell>
        </row>
        <row r="830">
          <cell r="C830">
            <v>0</v>
          </cell>
        </row>
        <row r="831">
          <cell r="C831">
            <v>0</v>
          </cell>
        </row>
        <row r="832">
          <cell r="C832">
            <v>0</v>
          </cell>
        </row>
        <row r="833">
          <cell r="C833">
            <v>0</v>
          </cell>
        </row>
        <row r="834">
          <cell r="C834">
            <v>0</v>
          </cell>
        </row>
        <row r="835">
          <cell r="C835">
            <v>0</v>
          </cell>
        </row>
        <row r="836">
          <cell r="C836">
            <v>0</v>
          </cell>
        </row>
        <row r="837">
          <cell r="C837">
            <v>0</v>
          </cell>
        </row>
        <row r="838">
          <cell r="C838">
            <v>0</v>
          </cell>
        </row>
        <row r="839">
          <cell r="C839">
            <v>0</v>
          </cell>
        </row>
        <row r="840">
          <cell r="C840">
            <v>0</v>
          </cell>
        </row>
        <row r="841">
          <cell r="C841">
            <v>0</v>
          </cell>
        </row>
        <row r="842">
          <cell r="C842">
            <v>0</v>
          </cell>
        </row>
        <row r="843">
          <cell r="C843">
            <v>0</v>
          </cell>
        </row>
        <row r="844">
          <cell r="C844">
            <v>0</v>
          </cell>
        </row>
        <row r="845">
          <cell r="C845">
            <v>0</v>
          </cell>
        </row>
        <row r="846">
          <cell r="C846">
            <v>0</v>
          </cell>
        </row>
        <row r="847">
          <cell r="C847">
            <v>0</v>
          </cell>
        </row>
        <row r="848">
          <cell r="C848">
            <v>0</v>
          </cell>
        </row>
        <row r="849">
          <cell r="C849">
            <v>0</v>
          </cell>
        </row>
        <row r="850">
          <cell r="C850">
            <v>0</v>
          </cell>
        </row>
        <row r="851">
          <cell r="C851">
            <v>0</v>
          </cell>
        </row>
        <row r="852">
          <cell r="C852">
            <v>0</v>
          </cell>
        </row>
        <row r="853">
          <cell r="C853">
            <v>0</v>
          </cell>
        </row>
        <row r="854">
          <cell r="C854">
            <v>0</v>
          </cell>
        </row>
        <row r="855">
          <cell r="C855">
            <v>0</v>
          </cell>
        </row>
        <row r="856">
          <cell r="C856">
            <v>0</v>
          </cell>
        </row>
        <row r="857">
          <cell r="C857">
            <v>0</v>
          </cell>
        </row>
        <row r="858">
          <cell r="C858">
            <v>0</v>
          </cell>
        </row>
        <row r="859">
          <cell r="C859">
            <v>0</v>
          </cell>
        </row>
        <row r="860">
          <cell r="C860">
            <v>0</v>
          </cell>
        </row>
        <row r="861">
          <cell r="C861">
            <v>0</v>
          </cell>
        </row>
        <row r="862">
          <cell r="C862">
            <v>0</v>
          </cell>
        </row>
        <row r="863">
          <cell r="C863">
            <v>0</v>
          </cell>
        </row>
        <row r="864">
          <cell r="C864">
            <v>0</v>
          </cell>
        </row>
        <row r="865">
          <cell r="C865">
            <v>0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0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0</v>
          </cell>
        </row>
        <row r="873">
          <cell r="C873">
            <v>0</v>
          </cell>
        </row>
        <row r="874">
          <cell r="C874">
            <v>0</v>
          </cell>
        </row>
        <row r="875">
          <cell r="C875">
            <v>0</v>
          </cell>
        </row>
        <row r="876">
          <cell r="C876">
            <v>0</v>
          </cell>
        </row>
        <row r="877">
          <cell r="C877">
            <v>0</v>
          </cell>
        </row>
        <row r="878">
          <cell r="C878">
            <v>0</v>
          </cell>
        </row>
        <row r="879">
          <cell r="C879">
            <v>0</v>
          </cell>
        </row>
        <row r="880">
          <cell r="C880">
            <v>0</v>
          </cell>
        </row>
        <row r="881">
          <cell r="C881">
            <v>0</v>
          </cell>
        </row>
        <row r="882">
          <cell r="C882">
            <v>0</v>
          </cell>
        </row>
        <row r="883">
          <cell r="C883">
            <v>0</v>
          </cell>
        </row>
        <row r="884">
          <cell r="C884">
            <v>0</v>
          </cell>
        </row>
        <row r="885">
          <cell r="C885">
            <v>0</v>
          </cell>
        </row>
        <row r="886">
          <cell r="C886">
            <v>0</v>
          </cell>
        </row>
        <row r="887">
          <cell r="C887">
            <v>0</v>
          </cell>
        </row>
        <row r="888">
          <cell r="C888">
            <v>0</v>
          </cell>
        </row>
        <row r="889">
          <cell r="C889">
            <v>0</v>
          </cell>
        </row>
        <row r="890">
          <cell r="C890">
            <v>0</v>
          </cell>
        </row>
        <row r="891">
          <cell r="C891">
            <v>0</v>
          </cell>
        </row>
        <row r="892">
          <cell r="C892">
            <v>0</v>
          </cell>
        </row>
        <row r="893">
          <cell r="C893">
            <v>0</v>
          </cell>
        </row>
        <row r="894">
          <cell r="C894">
            <v>0</v>
          </cell>
        </row>
        <row r="895">
          <cell r="C895">
            <v>0</v>
          </cell>
        </row>
        <row r="896">
          <cell r="C896">
            <v>0</v>
          </cell>
        </row>
        <row r="897">
          <cell r="C897">
            <v>0</v>
          </cell>
        </row>
        <row r="898">
          <cell r="C898">
            <v>0</v>
          </cell>
        </row>
        <row r="899">
          <cell r="C899">
            <v>0</v>
          </cell>
        </row>
        <row r="900">
          <cell r="C900">
            <v>0</v>
          </cell>
        </row>
        <row r="901">
          <cell r="C901">
            <v>0</v>
          </cell>
        </row>
        <row r="902">
          <cell r="C902">
            <v>0</v>
          </cell>
        </row>
        <row r="903">
          <cell r="C903">
            <v>0</v>
          </cell>
        </row>
        <row r="904">
          <cell r="C904">
            <v>0</v>
          </cell>
        </row>
        <row r="905">
          <cell r="C905">
            <v>0</v>
          </cell>
        </row>
        <row r="906">
          <cell r="C906">
            <v>0</v>
          </cell>
        </row>
        <row r="907">
          <cell r="C907">
            <v>0</v>
          </cell>
        </row>
        <row r="908">
          <cell r="C908">
            <v>0</v>
          </cell>
        </row>
        <row r="909">
          <cell r="C909">
            <v>0</v>
          </cell>
        </row>
        <row r="910">
          <cell r="C910">
            <v>0</v>
          </cell>
        </row>
        <row r="911">
          <cell r="C911">
            <v>0</v>
          </cell>
        </row>
        <row r="912">
          <cell r="C912">
            <v>0</v>
          </cell>
        </row>
        <row r="913">
          <cell r="C913">
            <v>0</v>
          </cell>
        </row>
        <row r="914">
          <cell r="C914">
            <v>0</v>
          </cell>
        </row>
        <row r="915">
          <cell r="C915">
            <v>0</v>
          </cell>
        </row>
        <row r="916">
          <cell r="C916">
            <v>0</v>
          </cell>
        </row>
        <row r="917">
          <cell r="C917">
            <v>0</v>
          </cell>
        </row>
        <row r="918">
          <cell r="C918">
            <v>0</v>
          </cell>
        </row>
        <row r="919">
          <cell r="C919">
            <v>0</v>
          </cell>
        </row>
        <row r="920">
          <cell r="C920">
            <v>0</v>
          </cell>
        </row>
        <row r="921">
          <cell r="C921">
            <v>0</v>
          </cell>
        </row>
        <row r="922">
          <cell r="C922">
            <v>0</v>
          </cell>
        </row>
        <row r="923">
          <cell r="C923">
            <v>0</v>
          </cell>
        </row>
        <row r="924">
          <cell r="C924">
            <v>0</v>
          </cell>
        </row>
        <row r="925">
          <cell r="C925">
            <v>0</v>
          </cell>
        </row>
        <row r="926">
          <cell r="C926">
            <v>0</v>
          </cell>
        </row>
        <row r="927">
          <cell r="C927">
            <v>0</v>
          </cell>
        </row>
        <row r="928">
          <cell r="C928">
            <v>0</v>
          </cell>
        </row>
        <row r="929">
          <cell r="C929">
            <v>0</v>
          </cell>
        </row>
        <row r="930">
          <cell r="C930">
            <v>0</v>
          </cell>
        </row>
        <row r="931">
          <cell r="C931">
            <v>0</v>
          </cell>
        </row>
        <row r="932">
          <cell r="C932">
            <v>0</v>
          </cell>
        </row>
        <row r="933">
          <cell r="C933">
            <v>0</v>
          </cell>
        </row>
        <row r="934">
          <cell r="C934">
            <v>0</v>
          </cell>
        </row>
        <row r="935">
          <cell r="C935">
            <v>0</v>
          </cell>
        </row>
        <row r="936">
          <cell r="C936">
            <v>0</v>
          </cell>
        </row>
        <row r="937">
          <cell r="C937">
            <v>0</v>
          </cell>
        </row>
        <row r="938">
          <cell r="C938">
            <v>0</v>
          </cell>
        </row>
        <row r="939">
          <cell r="C939">
            <v>0</v>
          </cell>
        </row>
        <row r="940">
          <cell r="C940">
            <v>0</v>
          </cell>
        </row>
        <row r="941">
          <cell r="C941">
            <v>0</v>
          </cell>
        </row>
        <row r="942">
          <cell r="C942">
            <v>0</v>
          </cell>
        </row>
        <row r="943">
          <cell r="C943">
            <v>0</v>
          </cell>
        </row>
        <row r="944">
          <cell r="C944">
            <v>0</v>
          </cell>
        </row>
        <row r="945">
          <cell r="C945">
            <v>0</v>
          </cell>
        </row>
        <row r="946">
          <cell r="C946">
            <v>0</v>
          </cell>
        </row>
        <row r="947">
          <cell r="C947">
            <v>0</v>
          </cell>
        </row>
        <row r="948">
          <cell r="C948">
            <v>0</v>
          </cell>
        </row>
        <row r="949">
          <cell r="C949">
            <v>0</v>
          </cell>
        </row>
        <row r="950">
          <cell r="C950">
            <v>0</v>
          </cell>
        </row>
        <row r="951">
          <cell r="C951">
            <v>0</v>
          </cell>
        </row>
        <row r="952">
          <cell r="C952">
            <v>0</v>
          </cell>
        </row>
        <row r="953">
          <cell r="C953">
            <v>0</v>
          </cell>
        </row>
        <row r="954">
          <cell r="C954">
            <v>0</v>
          </cell>
        </row>
        <row r="955">
          <cell r="C955">
            <v>0</v>
          </cell>
        </row>
        <row r="956">
          <cell r="C956">
            <v>0</v>
          </cell>
        </row>
        <row r="957">
          <cell r="C957">
            <v>0</v>
          </cell>
        </row>
        <row r="958">
          <cell r="C958">
            <v>0</v>
          </cell>
        </row>
        <row r="959">
          <cell r="C959">
            <v>0</v>
          </cell>
        </row>
        <row r="960">
          <cell r="C960">
            <v>0</v>
          </cell>
        </row>
        <row r="961">
          <cell r="C961">
            <v>0</v>
          </cell>
        </row>
        <row r="962">
          <cell r="C962">
            <v>0</v>
          </cell>
        </row>
        <row r="963">
          <cell r="C963">
            <v>0</v>
          </cell>
        </row>
        <row r="964">
          <cell r="C964">
            <v>0</v>
          </cell>
        </row>
        <row r="965">
          <cell r="C965">
            <v>0</v>
          </cell>
        </row>
        <row r="966">
          <cell r="C966">
            <v>0</v>
          </cell>
        </row>
        <row r="967">
          <cell r="C967">
            <v>0</v>
          </cell>
        </row>
        <row r="968">
          <cell r="C968">
            <v>0</v>
          </cell>
        </row>
        <row r="969">
          <cell r="C969">
            <v>0</v>
          </cell>
        </row>
        <row r="970">
          <cell r="C970">
            <v>0</v>
          </cell>
        </row>
        <row r="971">
          <cell r="C971">
            <v>0</v>
          </cell>
        </row>
        <row r="972">
          <cell r="C972">
            <v>0</v>
          </cell>
        </row>
        <row r="973">
          <cell r="C973">
            <v>0</v>
          </cell>
        </row>
        <row r="974">
          <cell r="C974">
            <v>0</v>
          </cell>
        </row>
        <row r="975">
          <cell r="C975">
            <v>0</v>
          </cell>
        </row>
        <row r="976">
          <cell r="C976">
            <v>0</v>
          </cell>
        </row>
        <row r="977">
          <cell r="C977">
            <v>0</v>
          </cell>
        </row>
        <row r="978">
          <cell r="C978">
            <v>0</v>
          </cell>
        </row>
        <row r="979">
          <cell r="C979">
            <v>0</v>
          </cell>
        </row>
        <row r="980">
          <cell r="C980">
            <v>0</v>
          </cell>
        </row>
        <row r="981">
          <cell r="C981">
            <v>0</v>
          </cell>
        </row>
        <row r="982">
          <cell r="C982">
            <v>0</v>
          </cell>
        </row>
        <row r="983">
          <cell r="C983">
            <v>0</v>
          </cell>
        </row>
        <row r="984">
          <cell r="C984">
            <v>0</v>
          </cell>
        </row>
        <row r="985">
          <cell r="C985">
            <v>0</v>
          </cell>
        </row>
        <row r="986">
          <cell r="C986">
            <v>0</v>
          </cell>
        </row>
        <row r="987">
          <cell r="C987">
            <v>0</v>
          </cell>
        </row>
        <row r="988">
          <cell r="C988">
            <v>0</v>
          </cell>
        </row>
        <row r="989">
          <cell r="C989">
            <v>0</v>
          </cell>
        </row>
        <row r="990">
          <cell r="C990">
            <v>0</v>
          </cell>
        </row>
        <row r="991">
          <cell r="C991">
            <v>0</v>
          </cell>
        </row>
        <row r="992">
          <cell r="C992">
            <v>0</v>
          </cell>
        </row>
        <row r="993">
          <cell r="C993">
            <v>0</v>
          </cell>
        </row>
        <row r="994">
          <cell r="C994">
            <v>0</v>
          </cell>
        </row>
        <row r="995">
          <cell r="C995">
            <v>0</v>
          </cell>
        </row>
        <row r="996">
          <cell r="C996">
            <v>0</v>
          </cell>
        </row>
        <row r="997">
          <cell r="C997">
            <v>0</v>
          </cell>
        </row>
        <row r="998">
          <cell r="C998">
            <v>0</v>
          </cell>
        </row>
        <row r="999">
          <cell r="C999">
            <v>0</v>
          </cell>
        </row>
        <row r="1000">
          <cell r="C1000">
            <v>0</v>
          </cell>
        </row>
        <row r="1001">
          <cell r="C1001">
            <v>0</v>
          </cell>
        </row>
        <row r="1002">
          <cell r="C1002">
            <v>0</v>
          </cell>
        </row>
        <row r="1003">
          <cell r="C1003">
            <v>0</v>
          </cell>
        </row>
        <row r="1004">
          <cell r="C1004">
            <v>0</v>
          </cell>
        </row>
        <row r="1005">
          <cell r="C1005">
            <v>0</v>
          </cell>
        </row>
        <row r="1006">
          <cell r="C1006">
            <v>0</v>
          </cell>
        </row>
        <row r="1007">
          <cell r="C1007">
            <v>0</v>
          </cell>
        </row>
        <row r="1008">
          <cell r="C1008">
            <v>0</v>
          </cell>
        </row>
        <row r="1009">
          <cell r="C1009">
            <v>0</v>
          </cell>
        </row>
        <row r="1010">
          <cell r="C1010">
            <v>0</v>
          </cell>
        </row>
        <row r="1011">
          <cell r="C1011">
            <v>0</v>
          </cell>
        </row>
        <row r="1012">
          <cell r="C1012">
            <v>0</v>
          </cell>
        </row>
        <row r="1013">
          <cell r="C1013">
            <v>0</v>
          </cell>
        </row>
        <row r="1014">
          <cell r="C1014">
            <v>0</v>
          </cell>
        </row>
        <row r="1015">
          <cell r="C1015">
            <v>0</v>
          </cell>
        </row>
        <row r="1016">
          <cell r="C1016">
            <v>0</v>
          </cell>
        </row>
        <row r="1017">
          <cell r="C1017">
            <v>0</v>
          </cell>
        </row>
        <row r="1018">
          <cell r="C1018">
            <v>0</v>
          </cell>
        </row>
        <row r="1019">
          <cell r="C1019">
            <v>0</v>
          </cell>
        </row>
        <row r="1020">
          <cell r="C1020">
            <v>0</v>
          </cell>
        </row>
        <row r="1021">
          <cell r="C1021">
            <v>0</v>
          </cell>
        </row>
        <row r="1022">
          <cell r="C1022">
            <v>0</v>
          </cell>
        </row>
        <row r="1023">
          <cell r="C1023">
            <v>0</v>
          </cell>
        </row>
        <row r="1024">
          <cell r="C1024">
            <v>0</v>
          </cell>
        </row>
        <row r="1025">
          <cell r="C1025">
            <v>0</v>
          </cell>
        </row>
        <row r="1026">
          <cell r="C1026">
            <v>0</v>
          </cell>
        </row>
        <row r="1027">
          <cell r="C1027">
            <v>0</v>
          </cell>
        </row>
        <row r="1028">
          <cell r="C1028">
            <v>0</v>
          </cell>
        </row>
        <row r="1029">
          <cell r="C1029">
            <v>0</v>
          </cell>
        </row>
        <row r="1030">
          <cell r="C1030">
            <v>0</v>
          </cell>
        </row>
        <row r="1031">
          <cell r="C1031">
            <v>0</v>
          </cell>
        </row>
        <row r="1032">
          <cell r="C1032">
            <v>0</v>
          </cell>
        </row>
        <row r="1033">
          <cell r="C1033">
            <v>0</v>
          </cell>
        </row>
        <row r="1034">
          <cell r="C1034">
            <v>0</v>
          </cell>
        </row>
        <row r="1035">
          <cell r="C1035">
            <v>0</v>
          </cell>
        </row>
        <row r="1036">
          <cell r="C1036">
            <v>0</v>
          </cell>
        </row>
        <row r="1037">
          <cell r="C1037">
            <v>0</v>
          </cell>
        </row>
        <row r="1038">
          <cell r="C1038">
            <v>0</v>
          </cell>
        </row>
        <row r="1039">
          <cell r="C1039">
            <v>0</v>
          </cell>
        </row>
        <row r="1040">
          <cell r="C1040">
            <v>0</v>
          </cell>
        </row>
        <row r="1041">
          <cell r="C1041">
            <v>0</v>
          </cell>
        </row>
        <row r="1042">
          <cell r="C1042">
            <v>0</v>
          </cell>
        </row>
        <row r="1043">
          <cell r="C1043">
            <v>0</v>
          </cell>
        </row>
        <row r="1044">
          <cell r="C1044">
            <v>0</v>
          </cell>
        </row>
        <row r="1045">
          <cell r="C1045">
            <v>0</v>
          </cell>
        </row>
        <row r="1046">
          <cell r="C1046">
            <v>0</v>
          </cell>
        </row>
        <row r="1047">
          <cell r="C1047">
            <v>0</v>
          </cell>
        </row>
        <row r="1048">
          <cell r="C1048">
            <v>0</v>
          </cell>
        </row>
        <row r="1049">
          <cell r="C1049">
            <v>0</v>
          </cell>
        </row>
        <row r="1050">
          <cell r="C1050">
            <v>0</v>
          </cell>
        </row>
        <row r="1051">
          <cell r="C1051">
            <v>0</v>
          </cell>
        </row>
        <row r="1052">
          <cell r="C1052">
            <v>0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0</v>
          </cell>
        </row>
        <row r="1057">
          <cell r="C1057">
            <v>0</v>
          </cell>
        </row>
        <row r="1058">
          <cell r="C1058">
            <v>0</v>
          </cell>
        </row>
        <row r="1059">
          <cell r="C1059">
            <v>0</v>
          </cell>
        </row>
        <row r="1060">
          <cell r="C1060">
            <v>0</v>
          </cell>
        </row>
        <row r="1061">
          <cell r="C1061">
            <v>0</v>
          </cell>
        </row>
        <row r="1062">
          <cell r="C1062">
            <v>0</v>
          </cell>
        </row>
        <row r="1063">
          <cell r="C1063">
            <v>0</v>
          </cell>
        </row>
        <row r="1064">
          <cell r="C1064">
            <v>0</v>
          </cell>
        </row>
        <row r="1065">
          <cell r="C1065">
            <v>0</v>
          </cell>
        </row>
        <row r="1066">
          <cell r="C1066">
            <v>0</v>
          </cell>
        </row>
        <row r="1067">
          <cell r="C1067">
            <v>0</v>
          </cell>
        </row>
        <row r="1068">
          <cell r="C1068">
            <v>0</v>
          </cell>
        </row>
        <row r="1069">
          <cell r="C1069">
            <v>0</v>
          </cell>
        </row>
        <row r="1070">
          <cell r="C1070">
            <v>0</v>
          </cell>
        </row>
        <row r="1071">
          <cell r="C1071">
            <v>0</v>
          </cell>
        </row>
        <row r="1072">
          <cell r="C1072">
            <v>0</v>
          </cell>
        </row>
        <row r="1073">
          <cell r="C1073">
            <v>0</v>
          </cell>
        </row>
        <row r="1074">
          <cell r="C1074">
            <v>0</v>
          </cell>
        </row>
        <row r="1075">
          <cell r="C1075">
            <v>0</v>
          </cell>
        </row>
        <row r="1076">
          <cell r="C1076">
            <v>0</v>
          </cell>
        </row>
        <row r="1077">
          <cell r="C1077">
            <v>0</v>
          </cell>
        </row>
        <row r="1078">
          <cell r="C1078">
            <v>0</v>
          </cell>
        </row>
        <row r="1079">
          <cell r="C1079">
            <v>0</v>
          </cell>
        </row>
        <row r="1080">
          <cell r="C1080">
            <v>0</v>
          </cell>
        </row>
        <row r="1081">
          <cell r="C1081">
            <v>0</v>
          </cell>
        </row>
        <row r="1082">
          <cell r="C1082">
            <v>0</v>
          </cell>
        </row>
        <row r="1083">
          <cell r="C1083">
            <v>0</v>
          </cell>
        </row>
        <row r="1084">
          <cell r="C1084">
            <v>0</v>
          </cell>
        </row>
        <row r="1085">
          <cell r="C1085">
            <v>0</v>
          </cell>
        </row>
        <row r="1086">
          <cell r="C1086">
            <v>0</v>
          </cell>
        </row>
        <row r="1087">
          <cell r="C1087">
            <v>0</v>
          </cell>
        </row>
        <row r="1088">
          <cell r="C1088">
            <v>0</v>
          </cell>
        </row>
        <row r="1089">
          <cell r="C1089">
            <v>0</v>
          </cell>
        </row>
        <row r="1090">
          <cell r="C1090">
            <v>0</v>
          </cell>
        </row>
        <row r="1091">
          <cell r="C1091">
            <v>0</v>
          </cell>
        </row>
        <row r="1092">
          <cell r="C1092">
            <v>0</v>
          </cell>
        </row>
        <row r="1093">
          <cell r="C1093">
            <v>0</v>
          </cell>
        </row>
        <row r="1094">
          <cell r="C1094">
            <v>0</v>
          </cell>
        </row>
        <row r="1095">
          <cell r="C1095">
            <v>0</v>
          </cell>
        </row>
        <row r="1096">
          <cell r="C1096">
            <v>0</v>
          </cell>
        </row>
        <row r="1097">
          <cell r="C1097">
            <v>0</v>
          </cell>
        </row>
        <row r="1098">
          <cell r="C1098">
            <v>0</v>
          </cell>
        </row>
        <row r="1099">
          <cell r="C1099">
            <v>0</v>
          </cell>
        </row>
        <row r="1100">
          <cell r="C1100">
            <v>0</v>
          </cell>
        </row>
        <row r="1101">
          <cell r="C1101">
            <v>0</v>
          </cell>
        </row>
        <row r="1102">
          <cell r="C1102">
            <v>0</v>
          </cell>
        </row>
        <row r="1103">
          <cell r="C1103">
            <v>0</v>
          </cell>
        </row>
        <row r="1104">
          <cell r="C1104">
            <v>0</v>
          </cell>
        </row>
        <row r="1105">
          <cell r="C1105">
            <v>0</v>
          </cell>
        </row>
        <row r="1106">
          <cell r="C1106">
            <v>0</v>
          </cell>
        </row>
        <row r="1107">
          <cell r="C1107">
            <v>0</v>
          </cell>
        </row>
        <row r="1108">
          <cell r="C1108">
            <v>0</v>
          </cell>
        </row>
        <row r="1109">
          <cell r="C1109">
            <v>0</v>
          </cell>
        </row>
        <row r="1110">
          <cell r="C1110">
            <v>0</v>
          </cell>
        </row>
        <row r="1111">
          <cell r="C1111">
            <v>0</v>
          </cell>
        </row>
        <row r="1112">
          <cell r="C1112">
            <v>0</v>
          </cell>
        </row>
        <row r="1113">
          <cell r="C1113">
            <v>0</v>
          </cell>
        </row>
        <row r="1114">
          <cell r="C1114">
            <v>0</v>
          </cell>
        </row>
        <row r="1115">
          <cell r="C1115">
            <v>0</v>
          </cell>
        </row>
        <row r="1116">
          <cell r="C1116">
            <v>0</v>
          </cell>
        </row>
        <row r="1117">
          <cell r="C1117">
            <v>0</v>
          </cell>
        </row>
        <row r="1118">
          <cell r="C1118">
            <v>0</v>
          </cell>
        </row>
        <row r="1119">
          <cell r="C1119">
            <v>0</v>
          </cell>
        </row>
        <row r="1120">
          <cell r="C1120">
            <v>0</v>
          </cell>
        </row>
        <row r="1121">
          <cell r="C1121">
            <v>0</v>
          </cell>
        </row>
        <row r="1122">
          <cell r="C1122">
            <v>0</v>
          </cell>
        </row>
        <row r="1123">
          <cell r="C1123">
            <v>0</v>
          </cell>
        </row>
        <row r="1124">
          <cell r="C1124">
            <v>0</v>
          </cell>
        </row>
        <row r="1125">
          <cell r="C1125">
            <v>0</v>
          </cell>
        </row>
        <row r="1126">
          <cell r="C1126">
            <v>0</v>
          </cell>
        </row>
        <row r="1127">
          <cell r="C1127">
            <v>0</v>
          </cell>
        </row>
        <row r="1128">
          <cell r="C1128">
            <v>0</v>
          </cell>
        </row>
        <row r="1129">
          <cell r="C1129">
            <v>0</v>
          </cell>
        </row>
        <row r="1130">
          <cell r="C1130">
            <v>0</v>
          </cell>
        </row>
        <row r="1131">
          <cell r="C1131">
            <v>0</v>
          </cell>
        </row>
        <row r="1132">
          <cell r="C1132">
            <v>0</v>
          </cell>
        </row>
        <row r="1133">
          <cell r="C1133">
            <v>0</v>
          </cell>
        </row>
        <row r="1134">
          <cell r="C1134">
            <v>0</v>
          </cell>
        </row>
        <row r="1135">
          <cell r="C1135">
            <v>0</v>
          </cell>
        </row>
        <row r="1136">
          <cell r="C1136">
            <v>0</v>
          </cell>
        </row>
        <row r="1137">
          <cell r="C1137">
            <v>0</v>
          </cell>
        </row>
        <row r="1138">
          <cell r="C1138">
            <v>0</v>
          </cell>
        </row>
        <row r="1139">
          <cell r="C1139">
            <v>0</v>
          </cell>
        </row>
        <row r="1140">
          <cell r="C1140">
            <v>0</v>
          </cell>
        </row>
        <row r="1141">
          <cell r="C1141">
            <v>0</v>
          </cell>
        </row>
        <row r="1142">
          <cell r="C1142">
            <v>0</v>
          </cell>
        </row>
        <row r="1143">
          <cell r="C1143">
            <v>0</v>
          </cell>
        </row>
        <row r="1144">
          <cell r="C1144">
            <v>0</v>
          </cell>
        </row>
        <row r="1145">
          <cell r="C1145">
            <v>0</v>
          </cell>
        </row>
        <row r="1146">
          <cell r="C1146">
            <v>0</v>
          </cell>
        </row>
        <row r="1147">
          <cell r="C1147">
            <v>0</v>
          </cell>
        </row>
        <row r="1148">
          <cell r="C1148">
            <v>0</v>
          </cell>
        </row>
        <row r="1149">
          <cell r="C1149">
            <v>0</v>
          </cell>
        </row>
        <row r="1150">
          <cell r="C1150">
            <v>0</v>
          </cell>
        </row>
        <row r="1151">
          <cell r="C1151">
            <v>0</v>
          </cell>
        </row>
        <row r="1152">
          <cell r="C1152">
            <v>0</v>
          </cell>
        </row>
        <row r="1153">
          <cell r="C1153">
            <v>0</v>
          </cell>
        </row>
        <row r="1154">
          <cell r="C1154">
            <v>0</v>
          </cell>
        </row>
        <row r="1155">
          <cell r="C1155">
            <v>0</v>
          </cell>
        </row>
        <row r="1156">
          <cell r="C1156">
            <v>0</v>
          </cell>
        </row>
        <row r="1157">
          <cell r="C1157">
            <v>0</v>
          </cell>
        </row>
        <row r="1158">
          <cell r="C1158">
            <v>0</v>
          </cell>
        </row>
        <row r="1159">
          <cell r="C1159">
            <v>0</v>
          </cell>
        </row>
        <row r="1160">
          <cell r="C1160">
            <v>0</v>
          </cell>
        </row>
        <row r="1161">
          <cell r="C1161">
            <v>0</v>
          </cell>
        </row>
        <row r="1162">
          <cell r="C1162">
            <v>0</v>
          </cell>
        </row>
        <row r="1163">
          <cell r="C1163">
            <v>0</v>
          </cell>
        </row>
        <row r="1164">
          <cell r="C1164">
            <v>0</v>
          </cell>
        </row>
        <row r="1165">
          <cell r="C1165">
            <v>0</v>
          </cell>
        </row>
        <row r="1166">
          <cell r="C1166">
            <v>0</v>
          </cell>
        </row>
        <row r="1167">
          <cell r="C1167">
            <v>0</v>
          </cell>
        </row>
        <row r="1168">
          <cell r="C1168">
            <v>0</v>
          </cell>
        </row>
        <row r="1169">
          <cell r="C1169">
            <v>0</v>
          </cell>
        </row>
        <row r="1170">
          <cell r="C1170">
            <v>0</v>
          </cell>
        </row>
        <row r="1171">
          <cell r="C1171">
            <v>0</v>
          </cell>
        </row>
        <row r="1172">
          <cell r="C1172">
            <v>0</v>
          </cell>
        </row>
        <row r="1173">
          <cell r="C1173">
            <v>0</v>
          </cell>
        </row>
        <row r="1174">
          <cell r="C1174">
            <v>0</v>
          </cell>
        </row>
        <row r="1175">
          <cell r="C1175">
            <v>0</v>
          </cell>
        </row>
        <row r="1176">
          <cell r="C1176">
            <v>0</v>
          </cell>
        </row>
        <row r="1177">
          <cell r="C1177">
            <v>0</v>
          </cell>
        </row>
        <row r="1178">
          <cell r="C1178">
            <v>0</v>
          </cell>
        </row>
        <row r="1179">
          <cell r="C1179">
            <v>0</v>
          </cell>
        </row>
        <row r="1180">
          <cell r="C1180">
            <v>0</v>
          </cell>
        </row>
        <row r="1181">
          <cell r="C1181">
            <v>0</v>
          </cell>
        </row>
        <row r="1182">
          <cell r="C1182">
            <v>0</v>
          </cell>
        </row>
        <row r="1183">
          <cell r="C1183">
            <v>0</v>
          </cell>
        </row>
        <row r="1184">
          <cell r="C1184">
            <v>0</v>
          </cell>
        </row>
        <row r="1185">
          <cell r="C1185">
            <v>0</v>
          </cell>
        </row>
        <row r="1186">
          <cell r="C1186">
            <v>0</v>
          </cell>
        </row>
        <row r="1187">
          <cell r="C1187">
            <v>0</v>
          </cell>
        </row>
        <row r="1188">
          <cell r="C1188">
            <v>0</v>
          </cell>
        </row>
        <row r="1189">
          <cell r="C1189">
            <v>0</v>
          </cell>
        </row>
        <row r="1190">
          <cell r="C1190">
            <v>0</v>
          </cell>
        </row>
        <row r="1191">
          <cell r="C1191">
            <v>0</v>
          </cell>
        </row>
        <row r="1192">
          <cell r="C1192">
            <v>0</v>
          </cell>
        </row>
        <row r="1193">
          <cell r="C1193">
            <v>0</v>
          </cell>
        </row>
        <row r="1194">
          <cell r="C1194">
            <v>0</v>
          </cell>
        </row>
        <row r="1195">
          <cell r="C1195">
            <v>0</v>
          </cell>
        </row>
        <row r="1196">
          <cell r="C1196">
            <v>0</v>
          </cell>
        </row>
        <row r="1197">
          <cell r="C1197">
            <v>0</v>
          </cell>
        </row>
        <row r="1198">
          <cell r="C1198">
            <v>0</v>
          </cell>
        </row>
        <row r="1199">
          <cell r="C1199">
            <v>0</v>
          </cell>
        </row>
        <row r="1200">
          <cell r="C1200">
            <v>0</v>
          </cell>
        </row>
        <row r="1201">
          <cell r="C1201">
            <v>0</v>
          </cell>
        </row>
        <row r="1202">
          <cell r="C1202">
            <v>0</v>
          </cell>
        </row>
        <row r="1203">
          <cell r="C1203">
            <v>0</v>
          </cell>
        </row>
        <row r="1204">
          <cell r="C1204">
            <v>0</v>
          </cell>
        </row>
        <row r="1205">
          <cell r="C1205">
            <v>0</v>
          </cell>
        </row>
        <row r="1206">
          <cell r="C1206">
            <v>0</v>
          </cell>
        </row>
        <row r="1207">
          <cell r="C1207">
            <v>0</v>
          </cell>
        </row>
        <row r="1208">
          <cell r="C1208">
            <v>0</v>
          </cell>
        </row>
        <row r="1209">
          <cell r="C1209">
            <v>0</v>
          </cell>
        </row>
        <row r="1210">
          <cell r="C1210">
            <v>0</v>
          </cell>
        </row>
        <row r="1211">
          <cell r="C1211">
            <v>0</v>
          </cell>
        </row>
        <row r="1212">
          <cell r="C1212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2">
          <cell r="C1222">
            <v>0</v>
          </cell>
        </row>
        <row r="1223">
          <cell r="C1223">
            <v>0</v>
          </cell>
        </row>
        <row r="1224">
          <cell r="C1224">
            <v>0</v>
          </cell>
        </row>
        <row r="1225">
          <cell r="C1225">
            <v>0</v>
          </cell>
        </row>
        <row r="1226">
          <cell r="C1226">
            <v>0</v>
          </cell>
        </row>
        <row r="1227">
          <cell r="C1227">
            <v>0</v>
          </cell>
        </row>
        <row r="1228">
          <cell r="C1228">
            <v>0</v>
          </cell>
        </row>
        <row r="1229">
          <cell r="C1229">
            <v>0</v>
          </cell>
        </row>
        <row r="1230">
          <cell r="C1230">
            <v>0</v>
          </cell>
        </row>
        <row r="1231">
          <cell r="C1231">
            <v>0</v>
          </cell>
        </row>
        <row r="1232">
          <cell r="C1232">
            <v>0</v>
          </cell>
        </row>
        <row r="1233">
          <cell r="C1233">
            <v>0</v>
          </cell>
        </row>
        <row r="1234">
          <cell r="C1234">
            <v>0</v>
          </cell>
        </row>
        <row r="1235">
          <cell r="C1235">
            <v>0</v>
          </cell>
        </row>
        <row r="1236">
          <cell r="C1236">
            <v>0</v>
          </cell>
        </row>
        <row r="1237">
          <cell r="C1237">
            <v>0</v>
          </cell>
        </row>
        <row r="1238">
          <cell r="C1238">
            <v>0</v>
          </cell>
        </row>
        <row r="1239">
          <cell r="C1239">
            <v>0</v>
          </cell>
        </row>
        <row r="1240">
          <cell r="C1240">
            <v>0</v>
          </cell>
        </row>
        <row r="1241">
          <cell r="C1241">
            <v>0</v>
          </cell>
        </row>
        <row r="1242">
          <cell r="C1242">
            <v>0</v>
          </cell>
        </row>
        <row r="1243">
          <cell r="C1243">
            <v>0</v>
          </cell>
        </row>
        <row r="1244">
          <cell r="C1244">
            <v>0</v>
          </cell>
        </row>
        <row r="1245">
          <cell r="C1245">
            <v>0</v>
          </cell>
        </row>
        <row r="1246">
          <cell r="C1246">
            <v>0</v>
          </cell>
        </row>
        <row r="1247">
          <cell r="C1247">
            <v>0</v>
          </cell>
        </row>
        <row r="1248">
          <cell r="C1248">
            <v>0</v>
          </cell>
        </row>
        <row r="1249">
          <cell r="C1249">
            <v>0</v>
          </cell>
        </row>
        <row r="1250">
          <cell r="C1250">
            <v>0</v>
          </cell>
        </row>
        <row r="1251">
          <cell r="C1251">
            <v>0</v>
          </cell>
        </row>
        <row r="1252">
          <cell r="C1252">
            <v>0</v>
          </cell>
        </row>
        <row r="1253">
          <cell r="C1253">
            <v>0</v>
          </cell>
        </row>
        <row r="1254">
          <cell r="C1254">
            <v>0</v>
          </cell>
        </row>
        <row r="1255">
          <cell r="C1255">
            <v>0</v>
          </cell>
        </row>
        <row r="1256">
          <cell r="C1256">
            <v>0</v>
          </cell>
        </row>
        <row r="1257">
          <cell r="C1257">
            <v>0</v>
          </cell>
        </row>
        <row r="1258">
          <cell r="C1258">
            <v>0</v>
          </cell>
        </row>
        <row r="1259">
          <cell r="C1259">
            <v>0</v>
          </cell>
        </row>
        <row r="1260">
          <cell r="C1260">
            <v>0</v>
          </cell>
        </row>
        <row r="1261">
          <cell r="C1261">
            <v>0</v>
          </cell>
        </row>
        <row r="1262">
          <cell r="C1262">
            <v>0</v>
          </cell>
        </row>
        <row r="1263">
          <cell r="C1263">
            <v>0</v>
          </cell>
        </row>
        <row r="1264">
          <cell r="C1264">
            <v>0</v>
          </cell>
        </row>
        <row r="1265">
          <cell r="C1265">
            <v>0</v>
          </cell>
        </row>
        <row r="1266">
          <cell r="C1266">
            <v>0</v>
          </cell>
        </row>
        <row r="1267">
          <cell r="C1267">
            <v>0</v>
          </cell>
        </row>
        <row r="1268">
          <cell r="C1268">
            <v>0</v>
          </cell>
        </row>
        <row r="1269">
          <cell r="C1269">
            <v>0</v>
          </cell>
        </row>
        <row r="1270">
          <cell r="C1270">
            <v>0</v>
          </cell>
        </row>
        <row r="1271">
          <cell r="C1271">
            <v>0</v>
          </cell>
        </row>
        <row r="1272">
          <cell r="C1272">
            <v>0</v>
          </cell>
        </row>
        <row r="1273">
          <cell r="C1273">
            <v>0</v>
          </cell>
        </row>
        <row r="1274">
          <cell r="C1274">
            <v>0</v>
          </cell>
        </row>
        <row r="1275">
          <cell r="C1275">
            <v>0</v>
          </cell>
        </row>
        <row r="1276">
          <cell r="C1276">
            <v>0</v>
          </cell>
        </row>
        <row r="1277">
          <cell r="C1277">
            <v>0</v>
          </cell>
        </row>
        <row r="1278">
          <cell r="C1278">
            <v>0</v>
          </cell>
        </row>
        <row r="1279">
          <cell r="C1279">
            <v>0</v>
          </cell>
        </row>
        <row r="1280">
          <cell r="C1280">
            <v>0</v>
          </cell>
        </row>
        <row r="1281">
          <cell r="C1281">
            <v>0</v>
          </cell>
        </row>
        <row r="1282">
          <cell r="C1282">
            <v>0</v>
          </cell>
        </row>
        <row r="1283">
          <cell r="C1283">
            <v>0</v>
          </cell>
        </row>
        <row r="1284">
          <cell r="C1284">
            <v>0</v>
          </cell>
        </row>
        <row r="1285">
          <cell r="C1285">
            <v>0</v>
          </cell>
        </row>
        <row r="1286">
          <cell r="C1286">
            <v>0</v>
          </cell>
        </row>
        <row r="1287">
          <cell r="C1287">
            <v>0</v>
          </cell>
        </row>
        <row r="1288">
          <cell r="C1288">
            <v>0</v>
          </cell>
        </row>
        <row r="1289">
          <cell r="C1289">
            <v>0</v>
          </cell>
        </row>
        <row r="1290">
          <cell r="C1290">
            <v>0</v>
          </cell>
        </row>
        <row r="1291">
          <cell r="C1291">
            <v>0</v>
          </cell>
        </row>
        <row r="1292">
          <cell r="C1292">
            <v>0</v>
          </cell>
        </row>
        <row r="1293">
          <cell r="C1293">
            <v>0</v>
          </cell>
        </row>
        <row r="1294">
          <cell r="C1294">
            <v>0</v>
          </cell>
        </row>
        <row r="1295">
          <cell r="C1295">
            <v>0</v>
          </cell>
        </row>
        <row r="1296">
          <cell r="C1296">
            <v>0</v>
          </cell>
        </row>
        <row r="1297">
          <cell r="C1297">
            <v>0</v>
          </cell>
        </row>
        <row r="1298">
          <cell r="C1298">
            <v>0</v>
          </cell>
        </row>
        <row r="1299">
          <cell r="C1299">
            <v>0</v>
          </cell>
        </row>
        <row r="1300">
          <cell r="C1300">
            <v>0</v>
          </cell>
        </row>
        <row r="1301">
          <cell r="C1301">
            <v>0</v>
          </cell>
        </row>
        <row r="1302">
          <cell r="C1302">
            <v>0</v>
          </cell>
        </row>
        <row r="1303">
          <cell r="C1303">
            <v>0</v>
          </cell>
        </row>
        <row r="1304">
          <cell r="C1304">
            <v>0</v>
          </cell>
        </row>
        <row r="1305">
          <cell r="C1305">
            <v>0</v>
          </cell>
        </row>
        <row r="1306">
          <cell r="C1306">
            <v>0</v>
          </cell>
        </row>
        <row r="1307">
          <cell r="C1307">
            <v>0</v>
          </cell>
        </row>
        <row r="1308">
          <cell r="C1308">
            <v>0</v>
          </cell>
        </row>
        <row r="1309">
          <cell r="C1309">
            <v>0</v>
          </cell>
        </row>
        <row r="1310">
          <cell r="C1310">
            <v>0</v>
          </cell>
        </row>
        <row r="1311">
          <cell r="C1311">
            <v>0</v>
          </cell>
        </row>
        <row r="1312">
          <cell r="C1312">
            <v>0</v>
          </cell>
        </row>
        <row r="1313">
          <cell r="C1313">
            <v>0</v>
          </cell>
        </row>
        <row r="1314">
          <cell r="C1314">
            <v>0</v>
          </cell>
        </row>
        <row r="1315">
          <cell r="C1315">
            <v>0</v>
          </cell>
        </row>
        <row r="1316">
          <cell r="C1316">
            <v>0</v>
          </cell>
        </row>
        <row r="1317">
          <cell r="C1317">
            <v>0</v>
          </cell>
        </row>
        <row r="1318">
          <cell r="C1318">
            <v>0</v>
          </cell>
        </row>
        <row r="1319">
          <cell r="C1319">
            <v>0</v>
          </cell>
        </row>
        <row r="1320">
          <cell r="C1320">
            <v>0</v>
          </cell>
        </row>
        <row r="1321">
          <cell r="C1321">
            <v>0</v>
          </cell>
        </row>
        <row r="1322">
          <cell r="C1322">
            <v>0</v>
          </cell>
        </row>
        <row r="1323">
          <cell r="C1323">
            <v>0</v>
          </cell>
        </row>
        <row r="1324">
          <cell r="C1324">
            <v>0</v>
          </cell>
        </row>
        <row r="1325">
          <cell r="C1325">
            <v>0</v>
          </cell>
        </row>
        <row r="1326">
          <cell r="C1326">
            <v>0</v>
          </cell>
        </row>
        <row r="1327">
          <cell r="C1327">
            <v>0</v>
          </cell>
        </row>
        <row r="1328">
          <cell r="C1328">
            <v>0</v>
          </cell>
        </row>
        <row r="1329">
          <cell r="C1329">
            <v>0</v>
          </cell>
        </row>
        <row r="1330">
          <cell r="C1330">
            <v>0</v>
          </cell>
        </row>
        <row r="1331">
          <cell r="C1331">
            <v>0</v>
          </cell>
        </row>
        <row r="1332">
          <cell r="C1332">
            <v>0</v>
          </cell>
        </row>
        <row r="1333">
          <cell r="C1333">
            <v>0</v>
          </cell>
        </row>
        <row r="1334">
          <cell r="C1334">
            <v>0</v>
          </cell>
        </row>
        <row r="1335">
          <cell r="C1335">
            <v>0</v>
          </cell>
        </row>
        <row r="1336">
          <cell r="C1336">
            <v>0</v>
          </cell>
        </row>
        <row r="1337">
          <cell r="C1337">
            <v>0</v>
          </cell>
        </row>
        <row r="1338">
          <cell r="C1338">
            <v>0</v>
          </cell>
        </row>
        <row r="1339">
          <cell r="C1339">
            <v>0</v>
          </cell>
        </row>
        <row r="1340">
          <cell r="C1340">
            <v>0</v>
          </cell>
        </row>
        <row r="1341">
          <cell r="C1341">
            <v>0</v>
          </cell>
        </row>
        <row r="1342">
          <cell r="C1342">
            <v>0</v>
          </cell>
        </row>
        <row r="1343">
          <cell r="C1343">
            <v>0</v>
          </cell>
        </row>
        <row r="1344">
          <cell r="C1344">
            <v>0</v>
          </cell>
        </row>
        <row r="1345">
          <cell r="C1345">
            <v>0</v>
          </cell>
        </row>
        <row r="1346">
          <cell r="C1346">
            <v>0</v>
          </cell>
        </row>
        <row r="1347">
          <cell r="C1347">
            <v>0</v>
          </cell>
        </row>
        <row r="1348">
          <cell r="C1348">
            <v>0</v>
          </cell>
        </row>
        <row r="1349">
          <cell r="C1349">
            <v>0</v>
          </cell>
        </row>
        <row r="1350">
          <cell r="C1350">
            <v>0</v>
          </cell>
        </row>
        <row r="1351">
          <cell r="C1351">
            <v>0</v>
          </cell>
        </row>
        <row r="1352">
          <cell r="C1352">
            <v>0</v>
          </cell>
        </row>
        <row r="1353">
          <cell r="C1353">
            <v>0</v>
          </cell>
        </row>
        <row r="1354">
          <cell r="C1354">
            <v>0</v>
          </cell>
        </row>
        <row r="1355">
          <cell r="C1355">
            <v>0</v>
          </cell>
        </row>
        <row r="1356">
          <cell r="C1356">
            <v>0</v>
          </cell>
        </row>
        <row r="1357">
          <cell r="C1357">
            <v>0</v>
          </cell>
        </row>
        <row r="1358">
          <cell r="C1358">
            <v>0</v>
          </cell>
        </row>
        <row r="1359">
          <cell r="C1359">
            <v>0</v>
          </cell>
        </row>
        <row r="1360">
          <cell r="C1360">
            <v>0</v>
          </cell>
        </row>
        <row r="1361">
          <cell r="C1361">
            <v>0</v>
          </cell>
        </row>
        <row r="1362">
          <cell r="C1362">
            <v>0</v>
          </cell>
        </row>
        <row r="1363">
          <cell r="C1363">
            <v>0</v>
          </cell>
        </row>
        <row r="1364">
          <cell r="C1364">
            <v>0</v>
          </cell>
        </row>
        <row r="1365">
          <cell r="C1365">
            <v>0</v>
          </cell>
        </row>
        <row r="1366">
          <cell r="C1366">
            <v>0</v>
          </cell>
        </row>
        <row r="1367">
          <cell r="C1367">
            <v>0</v>
          </cell>
        </row>
        <row r="1368">
          <cell r="C1368">
            <v>0</v>
          </cell>
        </row>
        <row r="1369">
          <cell r="C1369">
            <v>0</v>
          </cell>
        </row>
        <row r="1370">
          <cell r="C1370">
            <v>0</v>
          </cell>
        </row>
        <row r="1371">
          <cell r="C1371">
            <v>0</v>
          </cell>
        </row>
        <row r="1372">
          <cell r="C1372">
            <v>0</v>
          </cell>
        </row>
        <row r="1373">
          <cell r="C1373">
            <v>0</v>
          </cell>
        </row>
        <row r="1374">
          <cell r="C1374">
            <v>0</v>
          </cell>
        </row>
        <row r="1375">
          <cell r="C1375">
            <v>0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0</v>
          </cell>
        </row>
        <row r="1379">
          <cell r="C1379">
            <v>0</v>
          </cell>
        </row>
        <row r="1380">
          <cell r="C1380">
            <v>0</v>
          </cell>
        </row>
        <row r="1381">
          <cell r="C1381">
            <v>0</v>
          </cell>
        </row>
        <row r="1382">
          <cell r="C1382">
            <v>0</v>
          </cell>
        </row>
        <row r="1383">
          <cell r="C1383">
            <v>0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0</v>
          </cell>
        </row>
        <row r="1387">
          <cell r="C1387">
            <v>0</v>
          </cell>
        </row>
        <row r="1388">
          <cell r="C1388">
            <v>0</v>
          </cell>
        </row>
        <row r="1389">
          <cell r="C1389">
            <v>0</v>
          </cell>
        </row>
        <row r="1390">
          <cell r="C1390">
            <v>0</v>
          </cell>
        </row>
        <row r="1391">
          <cell r="C1391">
            <v>0</v>
          </cell>
        </row>
        <row r="1392">
          <cell r="C1392">
            <v>0</v>
          </cell>
        </row>
        <row r="1393">
          <cell r="C1393">
            <v>0</v>
          </cell>
        </row>
        <row r="1394">
          <cell r="C1394">
            <v>0</v>
          </cell>
        </row>
        <row r="1395">
          <cell r="C1395">
            <v>0</v>
          </cell>
        </row>
        <row r="1396">
          <cell r="C1396">
            <v>0</v>
          </cell>
        </row>
        <row r="1397">
          <cell r="C1397">
            <v>0</v>
          </cell>
        </row>
        <row r="1398">
          <cell r="C1398">
            <v>0</v>
          </cell>
        </row>
        <row r="1399">
          <cell r="C1399">
            <v>0</v>
          </cell>
        </row>
        <row r="1400">
          <cell r="C1400">
            <v>0</v>
          </cell>
        </row>
        <row r="1401">
          <cell r="C1401">
            <v>0</v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>
            <v>0</v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/>
          </cell>
          <cell r="AA9">
            <v>0</v>
          </cell>
          <cell r="AB9">
            <v>0</v>
          </cell>
          <cell r="AC9" t="str">
            <v/>
          </cell>
          <cell r="AE9" t="str">
            <v/>
          </cell>
          <cell r="AG9">
            <v>0</v>
          </cell>
          <cell r="AH9">
            <v>0</v>
          </cell>
          <cell r="AI9" t="str">
            <v/>
          </cell>
          <cell r="AK9" t="str">
            <v/>
          </cell>
          <cell r="AM9">
            <v>0</v>
          </cell>
          <cell r="AN9">
            <v>0</v>
          </cell>
          <cell r="AO9" t="str">
            <v/>
          </cell>
          <cell r="AT9" t="str">
            <v>3m3km sp ėj</v>
          </cell>
          <cell r="AU9" t="str">
            <v>3m</v>
          </cell>
          <cell r="AV9">
            <v>3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C9">
            <v>0</v>
          </cell>
          <cell r="BD9">
            <v>0</v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/>
          </cell>
          <cell r="AA10">
            <v>0</v>
          </cell>
          <cell r="AB10">
            <v>0</v>
          </cell>
          <cell r="AC10" t="str">
            <v/>
          </cell>
          <cell r="AE10" t="str">
            <v/>
          </cell>
          <cell r="AG10">
            <v>0</v>
          </cell>
          <cell r="AH10">
            <v>0</v>
          </cell>
          <cell r="AI10" t="str">
            <v/>
          </cell>
          <cell r="AK10" t="str">
            <v/>
          </cell>
          <cell r="AM10">
            <v>0</v>
          </cell>
          <cell r="AN10">
            <v>0</v>
          </cell>
          <cell r="AO10" t="str">
            <v/>
          </cell>
          <cell r="AT10" t="str">
            <v>3v5km sp ėj</v>
          </cell>
          <cell r="AU10" t="str">
            <v>3v</v>
          </cell>
          <cell r="AV10">
            <v>3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C10">
            <v>0</v>
          </cell>
          <cell r="BD10">
            <v>0</v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/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/>
          </cell>
          <cell r="AA11">
            <v>0</v>
          </cell>
          <cell r="AB11">
            <v>0</v>
          </cell>
          <cell r="AC11" t="str">
            <v/>
          </cell>
          <cell r="AE11" t="str">
            <v/>
          </cell>
          <cell r="AG11">
            <v>0</v>
          </cell>
          <cell r="AH11">
            <v>0</v>
          </cell>
          <cell r="AI11" t="str">
            <v/>
          </cell>
          <cell r="AK11" t="str">
            <v/>
          </cell>
          <cell r="AM11">
            <v>0</v>
          </cell>
          <cell r="AN11">
            <v>0</v>
          </cell>
          <cell r="AO11" t="str">
            <v/>
          </cell>
          <cell r="AT11" t="str">
            <v>3Varžybų atidarymas</v>
          </cell>
          <cell r="AU11" t="str">
            <v>3</v>
          </cell>
          <cell r="AV11">
            <v>3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C11">
            <v>0</v>
          </cell>
          <cell r="BD11">
            <v>0</v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/>
          </cell>
          <cell r="AA12">
            <v>0</v>
          </cell>
          <cell r="AB12">
            <v>0</v>
          </cell>
          <cell r="AC12" t="str">
            <v/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>
            <v>0</v>
          </cell>
          <cell r="AX12">
            <v>0</v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/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/>
          </cell>
          <cell r="AA13">
            <v>0</v>
          </cell>
          <cell r="AB13">
            <v>0</v>
          </cell>
          <cell r="AC13" t="str">
            <v/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/>
          </cell>
          <cell r="AM13">
            <v>0</v>
          </cell>
          <cell r="AN13">
            <v>0</v>
          </cell>
          <cell r="AO13" t="str">
            <v/>
          </cell>
          <cell r="AT13" t="str">
            <v>3x</v>
          </cell>
          <cell r="AU13" t="str">
            <v>3</v>
          </cell>
          <cell r="AV13">
            <v>3</v>
          </cell>
          <cell r="AW13">
            <v>0</v>
          </cell>
          <cell r="AX13">
            <v>0</v>
          </cell>
          <cell r="AZ13" t="str">
            <v>3mkartis</v>
          </cell>
          <cell r="BA13" t="str">
            <v>3m</v>
          </cell>
          <cell r="BB13">
            <v>3</v>
          </cell>
          <cell r="BC13">
            <v>0</v>
          </cell>
          <cell r="BD13">
            <v>0</v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/>
          </cell>
          <cell r="AG14">
            <v>0</v>
          </cell>
          <cell r="AH14">
            <v>0</v>
          </cell>
          <cell r="AI14" t="str">
            <v/>
          </cell>
          <cell r="AK14" t="str">
            <v/>
          </cell>
          <cell r="AM14">
            <v>0</v>
          </cell>
          <cell r="AN14">
            <v>0</v>
          </cell>
          <cell r="AO14" t="str">
            <v/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>
            <v>0</v>
          </cell>
          <cell r="BA14">
            <v>0</v>
          </cell>
          <cell r="BC14">
            <v>0</v>
          </cell>
          <cell r="BD14">
            <v>0</v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/>
          </cell>
          <cell r="AA15">
            <v>0</v>
          </cell>
          <cell r="AB15">
            <v>0</v>
          </cell>
          <cell r="AC15" t="str">
            <v/>
          </cell>
          <cell r="AE15" t="str">
            <v/>
          </cell>
          <cell r="AG15">
            <v>0</v>
          </cell>
          <cell r="AH15">
            <v>0</v>
          </cell>
          <cell r="AI15" t="str">
            <v/>
          </cell>
          <cell r="AK15" t="str">
            <v/>
          </cell>
          <cell r="AM15">
            <v>0</v>
          </cell>
          <cell r="AN15">
            <v>0</v>
          </cell>
          <cell r="AO15" t="str">
            <v/>
          </cell>
          <cell r="AT15" t="str">
            <v>3v60m</v>
          </cell>
          <cell r="AU15" t="str">
            <v>3v</v>
          </cell>
          <cell r="AV15">
            <v>3</v>
          </cell>
          <cell r="AW15">
            <v>0</v>
          </cell>
          <cell r="AX15">
            <v>0</v>
          </cell>
          <cell r="AZ15">
            <v>0</v>
          </cell>
          <cell r="BA15">
            <v>0</v>
          </cell>
          <cell r="BC15">
            <v>0</v>
          </cell>
          <cell r="BD15">
            <v>0</v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/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/>
          </cell>
          <cell r="AA16">
            <v>0</v>
          </cell>
          <cell r="AB16">
            <v>0</v>
          </cell>
          <cell r="AC16" t="str">
            <v/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/>
          </cell>
          <cell r="AM16">
            <v>0</v>
          </cell>
          <cell r="AN16">
            <v>0</v>
          </cell>
          <cell r="AO16" t="str">
            <v/>
          </cell>
          <cell r="AT16" t="str">
            <v>3x</v>
          </cell>
          <cell r="AU16" t="str">
            <v>3</v>
          </cell>
          <cell r="AV16">
            <v>3</v>
          </cell>
          <cell r="AW16">
            <v>0</v>
          </cell>
          <cell r="AX16">
            <v>0</v>
          </cell>
          <cell r="AZ16" t="str">
            <v>3vaukštis</v>
          </cell>
          <cell r="BA16" t="str">
            <v>3v</v>
          </cell>
          <cell r="BB16">
            <v>3</v>
          </cell>
          <cell r="BC16">
            <v>0</v>
          </cell>
          <cell r="BD16">
            <v>0</v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/>
          </cell>
          <cell r="AA17">
            <v>0</v>
          </cell>
          <cell r="AB17">
            <v>0</v>
          </cell>
          <cell r="AC17" t="str">
            <v/>
          </cell>
          <cell r="AE17" t="str">
            <v/>
          </cell>
          <cell r="AG17">
            <v>0</v>
          </cell>
          <cell r="AH17">
            <v>0</v>
          </cell>
          <cell r="AI17" t="str">
            <v/>
          </cell>
          <cell r="AK17" t="str">
            <v/>
          </cell>
          <cell r="AM17">
            <v>0</v>
          </cell>
          <cell r="AN17">
            <v>0</v>
          </cell>
          <cell r="AO17" t="str">
            <v/>
          </cell>
          <cell r="AT17" t="str">
            <v>3m600m</v>
          </cell>
          <cell r="AU17" t="str">
            <v>3m</v>
          </cell>
          <cell r="AV17">
            <v>3</v>
          </cell>
          <cell r="AW17">
            <v>0</v>
          </cell>
          <cell r="AX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/>
          </cell>
          <cell r="AG18">
            <v>0</v>
          </cell>
          <cell r="AH18">
            <v>0</v>
          </cell>
          <cell r="AI18" t="str">
            <v/>
          </cell>
          <cell r="AK18" t="str">
            <v/>
          </cell>
          <cell r="AM18">
            <v>0</v>
          </cell>
          <cell r="AN18">
            <v>0</v>
          </cell>
          <cell r="AO18" t="str">
            <v/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>
            <v>0</v>
          </cell>
          <cell r="BA18">
            <v>0</v>
          </cell>
          <cell r="BC18">
            <v>0</v>
          </cell>
          <cell r="BD18">
            <v>0</v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/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/>
          </cell>
          <cell r="AA19">
            <v>0</v>
          </cell>
          <cell r="AB19">
            <v>0</v>
          </cell>
          <cell r="AC19" t="str">
            <v/>
          </cell>
          <cell r="AE19" t="str">
            <v/>
          </cell>
          <cell r="AG19">
            <v>0</v>
          </cell>
          <cell r="AH19">
            <v>0</v>
          </cell>
          <cell r="AI19" t="str">
            <v/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/>
          </cell>
          <cell r="AA20">
            <v>0</v>
          </cell>
          <cell r="AB20">
            <v>0</v>
          </cell>
          <cell r="AC20" t="str">
            <v/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/>
          </cell>
          <cell r="AM20">
            <v>0</v>
          </cell>
          <cell r="AN20">
            <v>0</v>
          </cell>
          <cell r="AO20" t="str">
            <v/>
          </cell>
          <cell r="AT20" t="str">
            <v>3m60m f</v>
          </cell>
          <cell r="AU20" t="str">
            <v>3m</v>
          </cell>
          <cell r="AV20">
            <v>3</v>
          </cell>
          <cell r="AW20">
            <v>0</v>
          </cell>
          <cell r="AX20">
            <v>0</v>
          </cell>
          <cell r="AZ20" t="str">
            <v>3vkartis</v>
          </cell>
          <cell r="BA20" t="str">
            <v>3v</v>
          </cell>
          <cell r="BB20">
            <v>3</v>
          </cell>
          <cell r="BC20">
            <v>0</v>
          </cell>
          <cell r="BD20">
            <v>0</v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/>
          </cell>
          <cell r="AA21">
            <v>0</v>
          </cell>
          <cell r="AB21">
            <v>0</v>
          </cell>
          <cell r="AC21" t="str">
            <v/>
          </cell>
          <cell r="AE21" t="str">
            <v/>
          </cell>
          <cell r="AG21">
            <v>0</v>
          </cell>
          <cell r="AH21">
            <v>0</v>
          </cell>
          <cell r="AI21" t="str">
            <v/>
          </cell>
          <cell r="AK21" t="str">
            <v/>
          </cell>
          <cell r="AM21">
            <v>0</v>
          </cell>
          <cell r="AN21">
            <v>0</v>
          </cell>
          <cell r="AO21" t="str">
            <v/>
          </cell>
          <cell r="AT21" t="str">
            <v>3m60m f</v>
          </cell>
          <cell r="AU21" t="str">
            <v>3m</v>
          </cell>
          <cell r="AV21">
            <v>3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C21">
            <v>0</v>
          </cell>
          <cell r="BD21">
            <v>0</v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/>
          </cell>
          <cell r="AA22">
            <v>0</v>
          </cell>
          <cell r="AB22">
            <v>0</v>
          </cell>
          <cell r="AC22" t="str">
            <v/>
          </cell>
          <cell r="AE22" t="str">
            <v/>
          </cell>
          <cell r="AG22">
            <v>0</v>
          </cell>
          <cell r="AH22">
            <v>0</v>
          </cell>
          <cell r="AI22" t="str">
            <v/>
          </cell>
          <cell r="AK22" t="str">
            <v/>
          </cell>
          <cell r="AM22">
            <v>0</v>
          </cell>
          <cell r="AN22">
            <v>0</v>
          </cell>
          <cell r="AO22" t="str">
            <v/>
          </cell>
          <cell r="AT22" t="str">
            <v>3v60m f</v>
          </cell>
          <cell r="AU22" t="str">
            <v>3v</v>
          </cell>
          <cell r="AV22">
            <v>3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/>
          </cell>
          <cell r="AA23">
            <v>0</v>
          </cell>
          <cell r="AB23">
            <v>0</v>
          </cell>
          <cell r="AC23" t="str">
            <v/>
          </cell>
          <cell r="AE23" t="str">
            <v/>
          </cell>
          <cell r="AG23">
            <v>0</v>
          </cell>
          <cell r="AH23">
            <v>0</v>
          </cell>
          <cell r="AI23" t="str">
            <v/>
          </cell>
          <cell r="AK23" t="str">
            <v/>
          </cell>
          <cell r="AM23">
            <v>0</v>
          </cell>
          <cell r="AN23">
            <v>0</v>
          </cell>
          <cell r="AO23" t="str">
            <v/>
          </cell>
          <cell r="AT23" t="str">
            <v>3v60m f</v>
          </cell>
          <cell r="AU23" t="str">
            <v>3v</v>
          </cell>
          <cell r="AV23">
            <v>3</v>
          </cell>
          <cell r="AX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/>
          </cell>
          <cell r="AA24">
            <v>0</v>
          </cell>
          <cell r="AB24">
            <v>0</v>
          </cell>
          <cell r="AC24" t="str">
            <v/>
          </cell>
          <cell r="AE24" t="str">
            <v/>
          </cell>
          <cell r="AG24">
            <v>0</v>
          </cell>
          <cell r="AH24">
            <v>0</v>
          </cell>
          <cell r="AI24" t="str">
            <v/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/>
          </cell>
          <cell r="AG25">
            <v>0</v>
          </cell>
          <cell r="AH25">
            <v>0</v>
          </cell>
          <cell r="AI25" t="str">
            <v/>
          </cell>
          <cell r="AK25" t="str">
            <v/>
          </cell>
          <cell r="AM25">
            <v>0</v>
          </cell>
          <cell r="AN25">
            <v>0</v>
          </cell>
          <cell r="AO25" t="str">
            <v/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>
            <v>0</v>
          </cell>
          <cell r="BA25">
            <v>0</v>
          </cell>
          <cell r="BC25">
            <v>0</v>
          </cell>
          <cell r="BD25">
            <v>0</v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/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/>
          </cell>
          <cell r="AA26">
            <v>0</v>
          </cell>
          <cell r="AB26">
            <v>0</v>
          </cell>
          <cell r="AC26" t="str">
            <v/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/>
          </cell>
          <cell r="AM26">
            <v>0</v>
          </cell>
          <cell r="AN26">
            <v>0</v>
          </cell>
          <cell r="AO26" t="str">
            <v/>
          </cell>
          <cell r="AT26" t="str">
            <v>3x</v>
          </cell>
          <cell r="AU26" t="str">
            <v>3</v>
          </cell>
          <cell r="AV26">
            <v>3</v>
          </cell>
          <cell r="AW26">
            <v>0</v>
          </cell>
          <cell r="AX26">
            <v>0</v>
          </cell>
          <cell r="AZ26" t="str">
            <v>3vaukštis(7k)</v>
          </cell>
          <cell r="BA26" t="str">
            <v>3v</v>
          </cell>
          <cell r="BB26">
            <v>3</v>
          </cell>
          <cell r="BC26">
            <v>0</v>
          </cell>
          <cell r="BD26">
            <v>0</v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/>
          </cell>
          <cell r="AA27">
            <v>0</v>
          </cell>
          <cell r="AB27">
            <v>0</v>
          </cell>
          <cell r="AC27" t="str">
            <v/>
          </cell>
          <cell r="AE27" t="str">
            <v/>
          </cell>
          <cell r="AG27">
            <v>0</v>
          </cell>
          <cell r="AH27">
            <v>0</v>
          </cell>
          <cell r="AI27" t="str">
            <v/>
          </cell>
          <cell r="AK27" t="str">
            <v/>
          </cell>
          <cell r="AM27">
            <v>0</v>
          </cell>
          <cell r="AN27">
            <v>0</v>
          </cell>
          <cell r="AO27" t="str">
            <v/>
          </cell>
          <cell r="AT27" t="str">
            <v>3m4x200m</v>
          </cell>
          <cell r="AU27" t="str">
            <v>3m</v>
          </cell>
          <cell r="AV27">
            <v>3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C27">
            <v>0</v>
          </cell>
          <cell r="BD27">
            <v>0</v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/>
          </cell>
          <cell r="AA28">
            <v>0</v>
          </cell>
          <cell r="AB28">
            <v>0</v>
          </cell>
          <cell r="AC28" t="str">
            <v/>
          </cell>
          <cell r="AE28" t="str">
            <v/>
          </cell>
          <cell r="AG28">
            <v>0</v>
          </cell>
          <cell r="AH28">
            <v>0</v>
          </cell>
          <cell r="AI28" t="str">
            <v/>
          </cell>
          <cell r="AK28" t="str">
            <v/>
          </cell>
          <cell r="AM28">
            <v>0</v>
          </cell>
          <cell r="AN28">
            <v>0</v>
          </cell>
          <cell r="AO28" t="str">
            <v/>
          </cell>
          <cell r="AT28" t="str">
            <v>3v4x200m</v>
          </cell>
          <cell r="AU28" t="str">
            <v>3v</v>
          </cell>
          <cell r="AV28">
            <v>3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C28">
            <v>0</v>
          </cell>
          <cell r="BD28">
            <v>0</v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/>
          </cell>
          <cell r="AG29">
            <v>0</v>
          </cell>
          <cell r="AH29">
            <v>0</v>
          </cell>
          <cell r="AI29" t="str">
            <v/>
          </cell>
          <cell r="AK29" t="str">
            <v/>
          </cell>
          <cell r="AM29">
            <v>0</v>
          </cell>
          <cell r="AN29">
            <v>0</v>
          </cell>
          <cell r="AO29" t="str">
            <v/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>
            <v>0</v>
          </cell>
          <cell r="BA29">
            <v>0</v>
          </cell>
          <cell r="BC29">
            <v>0</v>
          </cell>
          <cell r="BD29">
            <v>0</v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/>
          </cell>
          <cell r="AA30">
            <v>0</v>
          </cell>
          <cell r="AB30">
            <v>0</v>
          </cell>
          <cell r="AC30" t="str">
            <v/>
          </cell>
          <cell r="AE30" t="str">
            <v/>
          </cell>
          <cell r="AG30">
            <v>0</v>
          </cell>
          <cell r="AH30">
            <v>0</v>
          </cell>
          <cell r="AI30" t="str">
            <v/>
          </cell>
          <cell r="AK30" t="str">
            <v/>
          </cell>
          <cell r="AM30">
            <v>0</v>
          </cell>
          <cell r="AN30">
            <v>0</v>
          </cell>
          <cell r="AO30" t="str">
            <v/>
          </cell>
          <cell r="AT30" t="str">
            <v>3v60m bb 7k</v>
          </cell>
          <cell r="AU30" t="str">
            <v>3v</v>
          </cell>
          <cell r="AV30">
            <v>3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C30">
            <v>0</v>
          </cell>
          <cell r="BD30">
            <v>0</v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/>
          </cell>
          <cell r="AA31">
            <v>0</v>
          </cell>
          <cell r="AB31">
            <v>0</v>
          </cell>
          <cell r="AC31" t="str">
            <v/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/>
          </cell>
          <cell r="AM31">
            <v>0</v>
          </cell>
          <cell r="AN31">
            <v>0</v>
          </cell>
          <cell r="AO31" t="str">
            <v/>
          </cell>
          <cell r="AT31" t="str">
            <v>3v60m bb</v>
          </cell>
          <cell r="AU31" t="str">
            <v>3v</v>
          </cell>
          <cell r="AV31">
            <v>3</v>
          </cell>
          <cell r="AW31">
            <v>0</v>
          </cell>
          <cell r="AX31">
            <v>0</v>
          </cell>
          <cell r="AZ31" t="str">
            <v>3maukštis(5k)</v>
          </cell>
          <cell r="BA31" t="str">
            <v>3m</v>
          </cell>
          <cell r="BB31">
            <v>3</v>
          </cell>
          <cell r="BC31">
            <v>0</v>
          </cell>
          <cell r="BD31">
            <v>0</v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/>
          </cell>
          <cell r="AA32">
            <v>0</v>
          </cell>
          <cell r="AB32">
            <v>0</v>
          </cell>
          <cell r="AC32" t="str">
            <v/>
          </cell>
          <cell r="AE32" t="str">
            <v/>
          </cell>
          <cell r="AG32">
            <v>0</v>
          </cell>
          <cell r="AH32">
            <v>0</v>
          </cell>
          <cell r="AI32" t="str">
            <v/>
          </cell>
          <cell r="AK32" t="str">
            <v/>
          </cell>
          <cell r="AM32">
            <v>0</v>
          </cell>
          <cell r="AN32">
            <v>0</v>
          </cell>
          <cell r="AO32" t="str">
            <v/>
          </cell>
          <cell r="AT32" t="str">
            <v>3m60m bb</v>
          </cell>
          <cell r="AU32" t="str">
            <v>3m</v>
          </cell>
          <cell r="AV32">
            <v>3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C32">
            <v>0</v>
          </cell>
          <cell r="BD32">
            <v>0</v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/>
          </cell>
          <cell r="AA33">
            <v>0</v>
          </cell>
          <cell r="AB33">
            <v>0</v>
          </cell>
          <cell r="AC33" t="str">
            <v/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/>
          </cell>
          <cell r="AM33">
            <v>0</v>
          </cell>
          <cell r="AN33">
            <v>0</v>
          </cell>
          <cell r="AO33" t="str">
            <v/>
          </cell>
          <cell r="AT33" t="str">
            <v>3m1000m</v>
          </cell>
          <cell r="AU33" t="str">
            <v>3m</v>
          </cell>
          <cell r="AV33">
            <v>3</v>
          </cell>
          <cell r="AW33">
            <v>0</v>
          </cell>
          <cell r="AX33">
            <v>0</v>
          </cell>
          <cell r="AZ33" t="str">
            <v>3vkartis(7k)</v>
          </cell>
          <cell r="BA33" t="str">
            <v>3v</v>
          </cell>
          <cell r="BB33">
            <v>3</v>
          </cell>
          <cell r="BC33">
            <v>0</v>
          </cell>
          <cell r="BD33">
            <v>0</v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/>
          </cell>
          <cell r="AG34">
            <v>0</v>
          </cell>
          <cell r="AH34">
            <v>0</v>
          </cell>
          <cell r="AI34" t="str">
            <v/>
          </cell>
          <cell r="AK34" t="str">
            <v/>
          </cell>
          <cell r="AM34">
            <v>0</v>
          </cell>
          <cell r="AN34">
            <v>0</v>
          </cell>
          <cell r="AO34" t="str">
            <v/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>
            <v>0</v>
          </cell>
          <cell r="BA34">
            <v>0</v>
          </cell>
          <cell r="BC34">
            <v>0</v>
          </cell>
          <cell r="BD34">
            <v>0</v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/>
          </cell>
          <cell r="AA35">
            <v>0</v>
          </cell>
          <cell r="AB35">
            <v>0</v>
          </cell>
          <cell r="AC35" t="str">
            <v/>
          </cell>
          <cell r="AE35" t="str">
            <v/>
          </cell>
          <cell r="AG35">
            <v>0</v>
          </cell>
          <cell r="AH35">
            <v>0</v>
          </cell>
          <cell r="AI35" t="str">
            <v/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/>
          </cell>
          <cell r="AA36">
            <v>0</v>
          </cell>
          <cell r="AB36">
            <v>0</v>
          </cell>
          <cell r="AC36" t="str">
            <v/>
          </cell>
          <cell r="AE36" t="str">
            <v/>
          </cell>
          <cell r="AG36">
            <v>0</v>
          </cell>
          <cell r="AH36">
            <v>0</v>
          </cell>
          <cell r="AI36" t="str">
            <v/>
          </cell>
          <cell r="AK36" t="str">
            <v/>
          </cell>
          <cell r="AM36">
            <v>0</v>
          </cell>
          <cell r="AN36">
            <v>0</v>
          </cell>
          <cell r="AO36" t="str">
            <v/>
          </cell>
          <cell r="AT36" t="str">
            <v>3m60m bb f</v>
          </cell>
          <cell r="AU36" t="str">
            <v>3m</v>
          </cell>
          <cell r="AV36">
            <v>3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C36">
            <v>0</v>
          </cell>
          <cell r="BD36">
            <v>0</v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/>
          </cell>
          <cell r="AA37">
            <v>0</v>
          </cell>
          <cell r="AB37">
            <v>0</v>
          </cell>
          <cell r="AC37" t="str">
            <v/>
          </cell>
          <cell r="AE37" t="str">
            <v/>
          </cell>
          <cell r="AG37">
            <v>0</v>
          </cell>
          <cell r="AH37">
            <v>0</v>
          </cell>
          <cell r="AI37" t="str">
            <v/>
          </cell>
          <cell r="AK37" t="str">
            <v/>
          </cell>
          <cell r="AM37">
            <v>0</v>
          </cell>
          <cell r="AN37">
            <v>0</v>
          </cell>
          <cell r="AO37" t="str">
            <v/>
          </cell>
          <cell r="AT37" t="str">
            <v>3v60m bb f</v>
          </cell>
          <cell r="AU37" t="str">
            <v>3v</v>
          </cell>
          <cell r="AV37">
            <v>3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/>
          </cell>
          <cell r="AA38">
            <v>0</v>
          </cell>
          <cell r="AB38">
            <v>0</v>
          </cell>
          <cell r="AC38" t="str">
            <v/>
          </cell>
          <cell r="AE38" t="str">
            <v/>
          </cell>
          <cell r="AG38">
            <v>0</v>
          </cell>
          <cell r="AH38">
            <v>0</v>
          </cell>
          <cell r="AI38" t="str">
            <v/>
          </cell>
          <cell r="AK38" t="str">
            <v/>
          </cell>
          <cell r="AM38">
            <v>0</v>
          </cell>
          <cell r="AN38">
            <v>0</v>
          </cell>
          <cell r="AO38" t="str">
            <v/>
          </cell>
          <cell r="AT38" t="str">
            <v>3v60m bb f</v>
          </cell>
          <cell r="AU38" t="str">
            <v>3v</v>
          </cell>
          <cell r="AV38">
            <v>3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/>
          </cell>
          <cell r="AA39">
            <v>0</v>
          </cell>
          <cell r="AB39">
            <v>0</v>
          </cell>
          <cell r="AC39" t="str">
            <v/>
          </cell>
          <cell r="AE39" t="str">
            <v/>
          </cell>
          <cell r="AG39">
            <v>0</v>
          </cell>
          <cell r="AH39">
            <v>0</v>
          </cell>
          <cell r="AI39" t="str">
            <v/>
          </cell>
          <cell r="AK39" t="str">
            <v/>
          </cell>
          <cell r="AM39">
            <v>0</v>
          </cell>
          <cell r="AN39">
            <v>0</v>
          </cell>
          <cell r="AO39" t="str">
            <v/>
          </cell>
          <cell r="AT39" t="str">
            <v>3m1500m klb</v>
          </cell>
          <cell r="AU39" t="str">
            <v>3m</v>
          </cell>
          <cell r="AV39">
            <v>3</v>
          </cell>
          <cell r="AW39">
            <v>0</v>
          </cell>
          <cell r="AX39">
            <v>0</v>
          </cell>
          <cell r="AZ39">
            <v>0</v>
          </cell>
          <cell r="BA39">
            <v>0</v>
          </cell>
          <cell r="BC39">
            <v>0</v>
          </cell>
          <cell r="BD39">
            <v>0</v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/>
          </cell>
          <cell r="AA40">
            <v>0</v>
          </cell>
          <cell r="AB40">
            <v>0</v>
          </cell>
          <cell r="AC40" t="str">
            <v/>
          </cell>
          <cell r="AE40" t="str">
            <v/>
          </cell>
          <cell r="AG40">
            <v>0</v>
          </cell>
          <cell r="AH40">
            <v>0</v>
          </cell>
          <cell r="AI40" t="str">
            <v/>
          </cell>
          <cell r="AK40" t="str">
            <v/>
          </cell>
          <cell r="AM40">
            <v>0</v>
          </cell>
          <cell r="AN40">
            <v>0</v>
          </cell>
          <cell r="AO40" t="str">
            <v/>
          </cell>
          <cell r="AT40" t="str">
            <v>3v2000m klb</v>
          </cell>
          <cell r="AU40" t="str">
            <v>3v</v>
          </cell>
          <cell r="AV40">
            <v>3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C40">
            <v>0</v>
          </cell>
          <cell r="BD40">
            <v>0</v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/>
          </cell>
          <cell r="AG41">
            <v>0</v>
          </cell>
          <cell r="AH41">
            <v>0</v>
          </cell>
          <cell r="AI41" t="str">
            <v/>
          </cell>
          <cell r="AK41" t="str">
            <v/>
          </cell>
          <cell r="AM41">
            <v>0</v>
          </cell>
          <cell r="AN41">
            <v>0</v>
          </cell>
          <cell r="AO41" t="str">
            <v/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>
            <v>0</v>
          </cell>
          <cell r="BA41">
            <v>0</v>
          </cell>
          <cell r="BC41">
            <v>0</v>
          </cell>
          <cell r="BD41">
            <v>0</v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/>
          </cell>
          <cell r="AA42">
            <v>0</v>
          </cell>
          <cell r="AB42">
            <v>0</v>
          </cell>
          <cell r="AC42" t="str">
            <v/>
          </cell>
          <cell r="AE42" t="str">
            <v/>
          </cell>
          <cell r="AG42">
            <v>0</v>
          </cell>
          <cell r="AH42">
            <v>0</v>
          </cell>
          <cell r="AI42" t="str">
            <v/>
          </cell>
          <cell r="AK42" t="str">
            <v/>
          </cell>
          <cell r="AM42">
            <v>0</v>
          </cell>
          <cell r="AN42">
            <v>0</v>
          </cell>
          <cell r="AO42" t="str">
            <v/>
          </cell>
          <cell r="AT42" t="str">
            <v>3v300m</v>
          </cell>
          <cell r="AU42" t="str">
            <v>3v</v>
          </cell>
          <cell r="AV42">
            <v>3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C42">
            <v>0</v>
          </cell>
          <cell r="BD42">
            <v>0</v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/>
          </cell>
          <cell r="AA43">
            <v>0</v>
          </cell>
          <cell r="AB43">
            <v>0</v>
          </cell>
          <cell r="AC43" t="str">
            <v/>
          </cell>
          <cell r="AE43" t="str">
            <v/>
          </cell>
          <cell r="AG43">
            <v>0</v>
          </cell>
          <cell r="AH43">
            <v>0</v>
          </cell>
          <cell r="AI43" t="str">
            <v/>
          </cell>
          <cell r="AK43" t="str">
            <v/>
          </cell>
          <cell r="AM43">
            <v>0</v>
          </cell>
          <cell r="AN43">
            <v>0</v>
          </cell>
          <cell r="AO43" t="str">
            <v/>
          </cell>
          <cell r="AT43" t="str">
            <v>3v1000m</v>
          </cell>
          <cell r="AU43" t="str">
            <v>3v</v>
          </cell>
          <cell r="AV43">
            <v>3</v>
          </cell>
          <cell r="AW43">
            <v>0</v>
          </cell>
          <cell r="AX43">
            <v>0</v>
          </cell>
          <cell r="AZ43">
            <v>0</v>
          </cell>
          <cell r="BA43">
            <v>0</v>
          </cell>
          <cell r="BC43">
            <v>0</v>
          </cell>
          <cell r="BD43">
            <v>0</v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/>
          </cell>
          <cell r="AA44">
            <v>0</v>
          </cell>
          <cell r="AB44">
            <v>0</v>
          </cell>
          <cell r="AC44" t="str">
            <v/>
          </cell>
          <cell r="AE44" t="str">
            <v/>
          </cell>
          <cell r="AG44">
            <v>0</v>
          </cell>
          <cell r="AH44">
            <v>0</v>
          </cell>
          <cell r="AI44" t="str">
            <v/>
          </cell>
          <cell r="AK44" t="str">
            <v/>
          </cell>
          <cell r="AM44">
            <v>0</v>
          </cell>
          <cell r="AN44">
            <v>0</v>
          </cell>
          <cell r="AO44" t="str">
            <v/>
          </cell>
          <cell r="AT44" t="str">
            <v>3m800m</v>
          </cell>
          <cell r="AU44" t="str">
            <v>3m</v>
          </cell>
          <cell r="AV44">
            <v>3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C44">
            <v>0</v>
          </cell>
          <cell r="BD44">
            <v>0</v>
          </cell>
        </row>
        <row r="45">
          <cell r="E45" t="e">
            <v>#N/A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R45" t="str">
            <v/>
          </cell>
          <cell r="U45">
            <v>0</v>
          </cell>
          <cell r="V45" t="str">
            <v/>
          </cell>
          <cell r="W45" t="str">
            <v/>
          </cell>
          <cell r="Y45" t="str">
            <v/>
          </cell>
          <cell r="AA45">
            <v>0</v>
          </cell>
          <cell r="AB45">
            <v>0</v>
          </cell>
          <cell r="AC45" t="str">
            <v/>
          </cell>
          <cell r="AE45" t="str">
            <v/>
          </cell>
          <cell r="AG45">
            <v>0</v>
          </cell>
          <cell r="AH45">
            <v>0</v>
          </cell>
          <cell r="AI45" t="str">
            <v/>
          </cell>
          <cell r="AK45" t="str">
            <v/>
          </cell>
          <cell r="AM45">
            <v>0</v>
          </cell>
          <cell r="AN45">
            <v>0</v>
          </cell>
          <cell r="AO45" t="str">
            <v/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Z45">
            <v>0</v>
          </cell>
          <cell r="BA45">
            <v>0</v>
          </cell>
          <cell r="BC45">
            <v>0</v>
          </cell>
          <cell r="BD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R46" t="str">
            <v/>
          </cell>
          <cell r="U46">
            <v>0</v>
          </cell>
          <cell r="V46" t="str">
            <v/>
          </cell>
          <cell r="W46" t="str">
            <v/>
          </cell>
          <cell r="Y46" t="str">
            <v/>
          </cell>
          <cell r="AA46">
            <v>0</v>
          </cell>
          <cell r="AB46">
            <v>0</v>
          </cell>
          <cell r="AC46" t="str">
            <v/>
          </cell>
          <cell r="AE46" t="str">
            <v/>
          </cell>
          <cell r="AG46">
            <v>0</v>
          </cell>
          <cell r="AH46">
            <v>0</v>
          </cell>
          <cell r="AI46" t="str">
            <v/>
          </cell>
          <cell r="AK46" t="str">
            <v/>
          </cell>
          <cell r="AM46">
            <v>0</v>
          </cell>
          <cell r="AN46">
            <v>0</v>
          </cell>
          <cell r="AO46" t="str">
            <v/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Z46">
            <v>0</v>
          </cell>
          <cell r="BA46">
            <v>0</v>
          </cell>
          <cell r="BC46">
            <v>0</v>
          </cell>
          <cell r="BD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R47" t="str">
            <v/>
          </cell>
          <cell r="U47">
            <v>0</v>
          </cell>
          <cell r="V47" t="str">
            <v/>
          </cell>
          <cell r="W47" t="str">
            <v/>
          </cell>
          <cell r="Y47" t="str">
            <v/>
          </cell>
          <cell r="AA47">
            <v>0</v>
          </cell>
          <cell r="AB47">
            <v>0</v>
          </cell>
          <cell r="AC47" t="str">
            <v/>
          </cell>
          <cell r="AE47" t="str">
            <v/>
          </cell>
          <cell r="AG47">
            <v>0</v>
          </cell>
          <cell r="AH47">
            <v>0</v>
          </cell>
          <cell r="AI47" t="str">
            <v/>
          </cell>
          <cell r="AK47" t="str">
            <v/>
          </cell>
          <cell r="AM47">
            <v>0</v>
          </cell>
          <cell r="AN47">
            <v>0</v>
          </cell>
          <cell r="AO47" t="str">
            <v/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Z47">
            <v>0</v>
          </cell>
          <cell r="BA47">
            <v>0</v>
          </cell>
          <cell r="BC47">
            <v>0</v>
          </cell>
          <cell r="BD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R48" t="str">
            <v/>
          </cell>
          <cell r="U48">
            <v>0</v>
          </cell>
          <cell r="V48" t="str">
            <v/>
          </cell>
          <cell r="W48" t="str">
            <v/>
          </cell>
          <cell r="Y48" t="str">
            <v/>
          </cell>
          <cell r="AA48">
            <v>0</v>
          </cell>
          <cell r="AB48">
            <v>0</v>
          </cell>
          <cell r="AC48" t="str">
            <v/>
          </cell>
          <cell r="AE48" t="str">
            <v/>
          </cell>
          <cell r="AG48">
            <v>0</v>
          </cell>
          <cell r="AH48">
            <v>0</v>
          </cell>
          <cell r="AI48" t="str">
            <v/>
          </cell>
          <cell r="AK48" t="str">
            <v/>
          </cell>
          <cell r="AM48">
            <v>0</v>
          </cell>
          <cell r="AN48">
            <v>0</v>
          </cell>
          <cell r="AO48" t="str">
            <v/>
          </cell>
          <cell r="AT48">
            <v>0</v>
          </cell>
          <cell r="AU48">
            <v>0</v>
          </cell>
          <cell r="AW48">
            <v>0</v>
          </cell>
          <cell r="AX48">
            <v>0</v>
          </cell>
          <cell r="AZ48">
            <v>0</v>
          </cell>
          <cell r="BA48">
            <v>0</v>
          </cell>
          <cell r="BC48">
            <v>0</v>
          </cell>
          <cell r="BD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 t="str">
            <v/>
          </cell>
          <cell r="U49">
            <v>0</v>
          </cell>
          <cell r="V49" t="str">
            <v/>
          </cell>
          <cell r="W49" t="str">
            <v/>
          </cell>
          <cell r="Y49" t="str">
            <v/>
          </cell>
          <cell r="AA49">
            <v>0</v>
          </cell>
          <cell r="AB49">
            <v>0</v>
          </cell>
          <cell r="AC49" t="str">
            <v/>
          </cell>
          <cell r="AE49" t="str">
            <v/>
          </cell>
          <cell r="AG49">
            <v>0</v>
          </cell>
          <cell r="AH49">
            <v>0</v>
          </cell>
          <cell r="AI49" t="str">
            <v/>
          </cell>
          <cell r="AK49" t="str">
            <v/>
          </cell>
          <cell r="AM49">
            <v>0</v>
          </cell>
          <cell r="AN49">
            <v>0</v>
          </cell>
          <cell r="AO49" t="str">
            <v/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Z49">
            <v>0</v>
          </cell>
          <cell r="BA49">
            <v>0</v>
          </cell>
          <cell r="BC49">
            <v>0</v>
          </cell>
          <cell r="BD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 t="str">
            <v/>
          </cell>
          <cell r="U50">
            <v>0</v>
          </cell>
          <cell r="V50" t="str">
            <v/>
          </cell>
          <cell r="W50" t="str">
            <v/>
          </cell>
          <cell r="Y50" t="str">
            <v/>
          </cell>
          <cell r="AA50">
            <v>0</v>
          </cell>
          <cell r="AB50">
            <v>0</v>
          </cell>
          <cell r="AC50" t="str">
            <v/>
          </cell>
          <cell r="AE50" t="str">
            <v/>
          </cell>
          <cell r="AG50">
            <v>0</v>
          </cell>
          <cell r="AH50">
            <v>0</v>
          </cell>
          <cell r="AI50" t="str">
            <v/>
          </cell>
          <cell r="AK50" t="str">
            <v/>
          </cell>
          <cell r="AM50">
            <v>0</v>
          </cell>
          <cell r="AN50">
            <v>0</v>
          </cell>
          <cell r="AO50" t="str">
            <v/>
          </cell>
          <cell r="AT50">
            <v>0</v>
          </cell>
          <cell r="AU50">
            <v>0</v>
          </cell>
          <cell r="AW50">
            <v>0</v>
          </cell>
          <cell r="AX50">
            <v>0</v>
          </cell>
          <cell r="AZ50">
            <v>0</v>
          </cell>
          <cell r="BA50">
            <v>0</v>
          </cell>
          <cell r="BC50">
            <v>0</v>
          </cell>
          <cell r="BD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 t="str">
            <v/>
          </cell>
          <cell r="U51">
            <v>0</v>
          </cell>
          <cell r="V51" t="str">
            <v/>
          </cell>
          <cell r="W51" t="str">
            <v/>
          </cell>
          <cell r="Y51" t="str">
            <v/>
          </cell>
          <cell r="AA51">
            <v>0</v>
          </cell>
          <cell r="AB51">
            <v>0</v>
          </cell>
          <cell r="AC51" t="str">
            <v/>
          </cell>
          <cell r="AE51" t="str">
            <v/>
          </cell>
          <cell r="AG51">
            <v>0</v>
          </cell>
          <cell r="AH51">
            <v>0</v>
          </cell>
          <cell r="AI51" t="str">
            <v/>
          </cell>
          <cell r="AK51" t="str">
            <v/>
          </cell>
          <cell r="AM51">
            <v>0</v>
          </cell>
          <cell r="AN51">
            <v>0</v>
          </cell>
          <cell r="AO51" t="str">
            <v/>
          </cell>
          <cell r="AT51">
            <v>0</v>
          </cell>
          <cell r="AU51">
            <v>0</v>
          </cell>
          <cell r="AX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R52" t="str">
            <v/>
          </cell>
          <cell r="U52">
            <v>0</v>
          </cell>
          <cell r="V52" t="str">
            <v/>
          </cell>
          <cell r="W52" t="str">
            <v/>
          </cell>
          <cell r="Y52" t="str">
            <v/>
          </cell>
          <cell r="AA52">
            <v>0</v>
          </cell>
          <cell r="AB52">
            <v>0</v>
          </cell>
          <cell r="AC52" t="str">
            <v/>
          </cell>
          <cell r="AE52" t="str">
            <v/>
          </cell>
          <cell r="AG52">
            <v>0</v>
          </cell>
          <cell r="AH52">
            <v>0</v>
          </cell>
          <cell r="AI52" t="str">
            <v/>
          </cell>
          <cell r="AK52" t="str">
            <v/>
          </cell>
          <cell r="AM52">
            <v>0</v>
          </cell>
          <cell r="AN52">
            <v>0</v>
          </cell>
          <cell r="AO52" t="str">
            <v/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R53" t="str">
            <v/>
          </cell>
          <cell r="U53">
            <v>0</v>
          </cell>
          <cell r="V53" t="str">
            <v/>
          </cell>
          <cell r="W53" t="str">
            <v/>
          </cell>
          <cell r="Y53" t="str">
            <v/>
          </cell>
          <cell r="AA53">
            <v>0</v>
          </cell>
          <cell r="AB53">
            <v>0</v>
          </cell>
          <cell r="AC53" t="str">
            <v/>
          </cell>
          <cell r="AE53" t="str">
            <v/>
          </cell>
          <cell r="AG53">
            <v>0</v>
          </cell>
          <cell r="AH53">
            <v>0</v>
          </cell>
          <cell r="AI53" t="str">
            <v/>
          </cell>
          <cell r="AK53" t="str">
            <v/>
          </cell>
          <cell r="AM53">
            <v>0</v>
          </cell>
          <cell r="AN53">
            <v>0</v>
          </cell>
          <cell r="AO53" t="str">
            <v/>
          </cell>
          <cell r="AT53">
            <v>0</v>
          </cell>
          <cell r="AU53">
            <v>0</v>
          </cell>
          <cell r="AW53">
            <v>0</v>
          </cell>
          <cell r="AX53">
            <v>0</v>
          </cell>
          <cell r="AZ53">
            <v>0</v>
          </cell>
          <cell r="BA53">
            <v>0</v>
          </cell>
          <cell r="BC53">
            <v>0</v>
          </cell>
          <cell r="BD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R54" t="str">
            <v/>
          </cell>
          <cell r="U54">
            <v>0</v>
          </cell>
          <cell r="V54" t="str">
            <v/>
          </cell>
          <cell r="W54" t="str">
            <v/>
          </cell>
          <cell r="Y54" t="str">
            <v/>
          </cell>
          <cell r="AA54">
            <v>0</v>
          </cell>
          <cell r="AB54">
            <v>0</v>
          </cell>
          <cell r="AC54" t="str">
            <v/>
          </cell>
          <cell r="AE54" t="str">
            <v/>
          </cell>
          <cell r="AG54">
            <v>0</v>
          </cell>
          <cell r="AH54">
            <v>0</v>
          </cell>
          <cell r="AI54" t="str">
            <v/>
          </cell>
          <cell r="AK54" t="str">
            <v/>
          </cell>
          <cell r="AM54">
            <v>0</v>
          </cell>
          <cell r="AN54">
            <v>0</v>
          </cell>
          <cell r="AO54" t="str">
            <v/>
          </cell>
          <cell r="AT54">
            <v>0</v>
          </cell>
          <cell r="AU54">
            <v>0</v>
          </cell>
          <cell r="AW54">
            <v>0</v>
          </cell>
          <cell r="AX54">
            <v>0</v>
          </cell>
          <cell r="AZ54">
            <v>0</v>
          </cell>
          <cell r="BA54">
            <v>0</v>
          </cell>
          <cell r="BC54">
            <v>0</v>
          </cell>
          <cell r="BD54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R55" t="str">
            <v/>
          </cell>
          <cell r="U55">
            <v>0</v>
          </cell>
          <cell r="V55" t="str">
            <v/>
          </cell>
          <cell r="W55" t="str">
            <v/>
          </cell>
          <cell r="Y55" t="str">
            <v/>
          </cell>
          <cell r="AA55">
            <v>0</v>
          </cell>
          <cell r="AB55">
            <v>0</v>
          </cell>
          <cell r="AC55" t="str">
            <v/>
          </cell>
          <cell r="AE55" t="str">
            <v/>
          </cell>
          <cell r="AG55">
            <v>0</v>
          </cell>
          <cell r="AH55">
            <v>0</v>
          </cell>
          <cell r="AI55" t="str">
            <v/>
          </cell>
          <cell r="AK55" t="str">
            <v/>
          </cell>
          <cell r="AM55">
            <v>0</v>
          </cell>
          <cell r="AN55">
            <v>0</v>
          </cell>
          <cell r="AO55" t="str">
            <v/>
          </cell>
          <cell r="AT55">
            <v>0</v>
          </cell>
          <cell r="AU55">
            <v>0</v>
          </cell>
          <cell r="AW55">
            <v>0</v>
          </cell>
          <cell r="AX55">
            <v>0</v>
          </cell>
          <cell r="AZ55">
            <v>0</v>
          </cell>
          <cell r="BA55">
            <v>0</v>
          </cell>
          <cell r="BC55">
            <v>0</v>
          </cell>
          <cell r="BD55">
            <v>0</v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>
            <v>0</v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>
            <v>0</v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>
            <v>0</v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>
            <v>0</v>
          </cell>
        </row>
        <row r="116">
          <cell r="Q116">
            <v>0</v>
          </cell>
        </row>
        <row r="117">
          <cell r="Q117">
            <v>0</v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>
            <v>0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0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0</v>
          </cell>
        </row>
        <row r="182">
          <cell r="Q182">
            <v>0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0</v>
          </cell>
        </row>
        <row r="187">
          <cell r="Q187">
            <v>0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0</v>
          </cell>
        </row>
        <row r="213">
          <cell r="Q213">
            <v>0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0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6">
          <cell r="Q286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0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0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0</v>
          </cell>
        </row>
        <row r="307">
          <cell r="Q307">
            <v>0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0</v>
          </cell>
        </row>
        <row r="370">
          <cell r="Q370">
            <v>0</v>
          </cell>
        </row>
        <row r="371">
          <cell r="Q371">
            <v>0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0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0</v>
          </cell>
        </row>
        <row r="398">
          <cell r="Q398">
            <v>0</v>
          </cell>
        </row>
        <row r="399">
          <cell r="Q399">
            <v>0</v>
          </cell>
        </row>
        <row r="400">
          <cell r="Q400">
            <v>0</v>
          </cell>
        </row>
        <row r="401">
          <cell r="Q401">
            <v>0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0</v>
          </cell>
        </row>
        <row r="405">
          <cell r="Q405">
            <v>0</v>
          </cell>
        </row>
        <row r="406">
          <cell r="Q406">
            <v>0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Q422">
            <v>0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0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0</v>
          </cell>
        </row>
        <row r="442">
          <cell r="Q442">
            <v>0</v>
          </cell>
        </row>
        <row r="443">
          <cell r="Q443">
            <v>0</v>
          </cell>
        </row>
        <row r="444">
          <cell r="Q444">
            <v>0</v>
          </cell>
        </row>
        <row r="445">
          <cell r="Q445">
            <v>0</v>
          </cell>
        </row>
        <row r="446">
          <cell r="Q446">
            <v>0</v>
          </cell>
        </row>
        <row r="447">
          <cell r="Q447">
            <v>0</v>
          </cell>
        </row>
        <row r="448">
          <cell r="Q448">
            <v>0</v>
          </cell>
        </row>
        <row r="449">
          <cell r="Q449">
            <v>0</v>
          </cell>
        </row>
        <row r="450">
          <cell r="Q450">
            <v>0</v>
          </cell>
        </row>
        <row r="451">
          <cell r="Q451">
            <v>0</v>
          </cell>
        </row>
        <row r="452">
          <cell r="Q452">
            <v>0</v>
          </cell>
        </row>
        <row r="453">
          <cell r="Q453">
            <v>0</v>
          </cell>
        </row>
        <row r="454">
          <cell r="Q454">
            <v>0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0</v>
          </cell>
        </row>
        <row r="462">
          <cell r="Q462">
            <v>0</v>
          </cell>
        </row>
        <row r="463">
          <cell r="Q463">
            <v>0</v>
          </cell>
        </row>
        <row r="464">
          <cell r="Q464">
            <v>0</v>
          </cell>
        </row>
        <row r="465">
          <cell r="Q465">
            <v>0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0</v>
          </cell>
        </row>
        <row r="469">
          <cell r="Q469">
            <v>0</v>
          </cell>
        </row>
        <row r="470">
          <cell r="Q470">
            <v>0</v>
          </cell>
        </row>
        <row r="471">
          <cell r="Q471">
            <v>0</v>
          </cell>
        </row>
        <row r="472">
          <cell r="Q472">
            <v>0</v>
          </cell>
        </row>
        <row r="473">
          <cell r="Q473">
            <v>0</v>
          </cell>
        </row>
        <row r="474"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Q477">
            <v>0</v>
          </cell>
        </row>
        <row r="478">
          <cell r="Q478">
            <v>0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Q496">
            <v>0</v>
          </cell>
        </row>
        <row r="497"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Q509">
            <v>0</v>
          </cell>
        </row>
        <row r="510">
          <cell r="Q510">
            <v>0</v>
          </cell>
        </row>
        <row r="511"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0</v>
          </cell>
        </row>
        <row r="523">
          <cell r="Q523">
            <v>0</v>
          </cell>
        </row>
        <row r="524">
          <cell r="Q524">
            <v>0</v>
          </cell>
        </row>
        <row r="525">
          <cell r="Q525">
            <v>0</v>
          </cell>
        </row>
        <row r="526">
          <cell r="Q526">
            <v>0</v>
          </cell>
        </row>
        <row r="527">
          <cell r="Q527">
            <v>0</v>
          </cell>
        </row>
        <row r="528">
          <cell r="Q528">
            <v>0</v>
          </cell>
        </row>
        <row r="529">
          <cell r="Q529">
            <v>0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0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0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Q549">
            <v>0</v>
          </cell>
        </row>
        <row r="550">
          <cell r="Q550">
            <v>0</v>
          </cell>
        </row>
        <row r="551">
          <cell r="Q551">
            <v>0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0</v>
          </cell>
        </row>
        <row r="557">
          <cell r="Q557">
            <v>0</v>
          </cell>
        </row>
        <row r="558">
          <cell r="Q558">
            <v>0</v>
          </cell>
        </row>
        <row r="559">
          <cell r="Q559">
            <v>0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/>
          </cell>
          <cell r="I37">
            <v>0.78819444444444386</v>
          </cell>
          <cell r="J37">
            <v>0</v>
          </cell>
        </row>
        <row r="38">
          <cell r="H38" t="str">
            <v/>
          </cell>
          <cell r="I38">
            <v>0.78819444444444386</v>
          </cell>
          <cell r="J38">
            <v>0</v>
          </cell>
        </row>
        <row r="39">
          <cell r="H39" t="str">
            <v/>
          </cell>
          <cell r="I39">
            <v>0.78819444444444386</v>
          </cell>
          <cell r="J39">
            <v>0</v>
          </cell>
        </row>
        <row r="40">
          <cell r="H40" t="str">
            <v/>
          </cell>
          <cell r="I40">
            <v>0.78819444444444386</v>
          </cell>
          <cell r="J40">
            <v>0</v>
          </cell>
        </row>
        <row r="41">
          <cell r="H41" t="str">
            <v/>
          </cell>
          <cell r="I41">
            <v>0.78819444444444386</v>
          </cell>
          <cell r="J41">
            <v>0</v>
          </cell>
        </row>
        <row r="42">
          <cell r="H42" t="str">
            <v/>
          </cell>
          <cell r="I42">
            <v>0.78819444444444386</v>
          </cell>
          <cell r="J42">
            <v>0</v>
          </cell>
        </row>
        <row r="43">
          <cell r="H43" t="str">
            <v/>
          </cell>
          <cell r="I43">
            <v>0.78819444444444386</v>
          </cell>
          <cell r="J43">
            <v>0</v>
          </cell>
        </row>
        <row r="44">
          <cell r="H44" t="str">
            <v/>
          </cell>
          <cell r="I44">
            <v>0.78819444444444386</v>
          </cell>
          <cell r="J44">
            <v>0</v>
          </cell>
        </row>
        <row r="45">
          <cell r="H45" t="str">
            <v/>
          </cell>
          <cell r="I45">
            <v>0.78819444444444386</v>
          </cell>
          <cell r="J45">
            <v>0</v>
          </cell>
        </row>
        <row r="46">
          <cell r="H46" t="str">
            <v/>
          </cell>
          <cell r="I46">
            <v>0.78819444444444386</v>
          </cell>
          <cell r="J46">
            <v>0</v>
          </cell>
        </row>
        <row r="47">
          <cell r="H47" t="str">
            <v/>
          </cell>
          <cell r="I47">
            <v>0.78819444444444386</v>
          </cell>
          <cell r="J47">
            <v>0</v>
          </cell>
        </row>
        <row r="48">
          <cell r="H48" t="str">
            <v/>
          </cell>
          <cell r="I48">
            <v>0.78819444444444386</v>
          </cell>
          <cell r="J48">
            <v>0</v>
          </cell>
        </row>
        <row r="49">
          <cell r="H49" t="str">
            <v/>
          </cell>
          <cell r="I49">
            <v>0.78819444444444386</v>
          </cell>
          <cell r="J49">
            <v>0</v>
          </cell>
        </row>
        <row r="50">
          <cell r="H50" t="str">
            <v/>
          </cell>
          <cell r="I50">
            <v>0.78819444444444386</v>
          </cell>
          <cell r="J50">
            <v>1</v>
          </cell>
        </row>
        <row r="51">
          <cell r="H51" t="str">
            <v/>
          </cell>
          <cell r="I51">
            <v>0.78819444444444386</v>
          </cell>
          <cell r="J51">
            <v>1</v>
          </cell>
        </row>
        <row r="52">
          <cell r="H52" t="str">
            <v/>
          </cell>
          <cell r="I52">
            <v>0.78819444444444386</v>
          </cell>
          <cell r="J52">
            <v>1</v>
          </cell>
        </row>
        <row r="53">
          <cell r="H53" t="str">
            <v/>
          </cell>
          <cell r="I53">
            <v>0.78819444444444386</v>
          </cell>
          <cell r="J53">
            <v>1</v>
          </cell>
        </row>
        <row r="54">
          <cell r="H54" t="str">
            <v/>
          </cell>
          <cell r="I54">
            <v>0.78819444444444386</v>
          </cell>
          <cell r="J54">
            <v>1</v>
          </cell>
        </row>
        <row r="55">
          <cell r="H55" t="str">
            <v/>
          </cell>
          <cell r="I55">
            <v>0.78819444444444386</v>
          </cell>
          <cell r="J55">
            <v>1</v>
          </cell>
        </row>
        <row r="56">
          <cell r="H56" t="str">
            <v/>
          </cell>
          <cell r="I56">
            <v>0.78819444444444386</v>
          </cell>
          <cell r="J56">
            <v>1</v>
          </cell>
        </row>
        <row r="57">
          <cell r="H57" t="str">
            <v/>
          </cell>
          <cell r="I57">
            <v>0.78819444444444386</v>
          </cell>
          <cell r="J57">
            <v>1</v>
          </cell>
        </row>
        <row r="58">
          <cell r="H58" t="str">
            <v/>
          </cell>
          <cell r="I58">
            <v>0.78819444444444386</v>
          </cell>
          <cell r="J58">
            <v>1</v>
          </cell>
        </row>
        <row r="59">
          <cell r="H59" t="str">
            <v/>
          </cell>
          <cell r="I59">
            <v>0.78819444444444386</v>
          </cell>
          <cell r="J59">
            <v>1</v>
          </cell>
        </row>
        <row r="60">
          <cell r="H60" t="str">
            <v/>
          </cell>
          <cell r="I60">
            <v>0.78819444444444386</v>
          </cell>
          <cell r="J60">
            <v>1</v>
          </cell>
        </row>
        <row r="61">
          <cell r="H61" t="str">
            <v/>
          </cell>
          <cell r="I61">
            <v>0.78819444444444386</v>
          </cell>
          <cell r="J61">
            <v>1</v>
          </cell>
        </row>
        <row r="62">
          <cell r="H62" t="str">
            <v/>
          </cell>
          <cell r="I62">
            <v>0.78819444444444386</v>
          </cell>
          <cell r="J62">
            <v>1</v>
          </cell>
        </row>
        <row r="63">
          <cell r="H63" t="str">
            <v/>
          </cell>
          <cell r="I63">
            <v>0.78819444444444386</v>
          </cell>
          <cell r="J63">
            <v>1</v>
          </cell>
        </row>
        <row r="64">
          <cell r="H64" t="str">
            <v/>
          </cell>
          <cell r="I64">
            <v>0.78819444444444386</v>
          </cell>
          <cell r="J64">
            <v>1</v>
          </cell>
        </row>
        <row r="65">
          <cell r="H65" t="str">
            <v/>
          </cell>
          <cell r="I65">
            <v>0.78819444444444386</v>
          </cell>
          <cell r="J65">
            <v>1</v>
          </cell>
        </row>
        <row r="66">
          <cell r="H66" t="str">
            <v/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/>
          </cell>
          <cell r="I69">
            <v>0.78819444444444386</v>
          </cell>
          <cell r="J69">
            <v>1</v>
          </cell>
        </row>
        <row r="70">
          <cell r="H70" t="str">
            <v/>
          </cell>
          <cell r="I70">
            <v>0.78819444444444386</v>
          </cell>
          <cell r="J70">
            <v>1</v>
          </cell>
        </row>
        <row r="71">
          <cell r="H71" t="str">
            <v/>
          </cell>
          <cell r="I71">
            <v>0.78819444444444386</v>
          </cell>
          <cell r="J71">
            <v>1</v>
          </cell>
        </row>
        <row r="72">
          <cell r="H72" t="str">
            <v/>
          </cell>
          <cell r="I72">
            <v>0.78819444444444386</v>
          </cell>
          <cell r="J72">
            <v>1</v>
          </cell>
        </row>
        <row r="73">
          <cell r="H73" t="str">
            <v/>
          </cell>
          <cell r="I73">
            <v>0.78819444444444386</v>
          </cell>
          <cell r="J73">
            <v>1</v>
          </cell>
        </row>
        <row r="74">
          <cell r="H74" t="str">
            <v/>
          </cell>
          <cell r="I74">
            <v>0.78819444444444386</v>
          </cell>
          <cell r="J74">
            <v>1</v>
          </cell>
        </row>
        <row r="75">
          <cell r="H75" t="str">
            <v/>
          </cell>
          <cell r="I75">
            <v>0.78819444444444386</v>
          </cell>
          <cell r="J75">
            <v>1</v>
          </cell>
        </row>
        <row r="76">
          <cell r="H76" t="str">
            <v/>
          </cell>
          <cell r="I76">
            <v>0.78819444444444386</v>
          </cell>
          <cell r="J76">
            <v>1</v>
          </cell>
        </row>
        <row r="77">
          <cell r="H77" t="str">
            <v/>
          </cell>
          <cell r="I77">
            <v>0.78819444444444386</v>
          </cell>
          <cell r="J77">
            <v>1</v>
          </cell>
        </row>
        <row r="78">
          <cell r="H78" t="str">
            <v/>
          </cell>
          <cell r="I78">
            <v>0.78819444444444386</v>
          </cell>
          <cell r="J78">
            <v>1</v>
          </cell>
        </row>
        <row r="79">
          <cell r="H79" t="str">
            <v/>
          </cell>
          <cell r="I79">
            <v>0.78819444444444386</v>
          </cell>
          <cell r="J79">
            <v>1</v>
          </cell>
        </row>
        <row r="80">
          <cell r="H80" t="str">
            <v/>
          </cell>
          <cell r="I80">
            <v>0.78819444444444386</v>
          </cell>
          <cell r="J80">
            <v>1</v>
          </cell>
        </row>
        <row r="81">
          <cell r="H81" t="str">
            <v/>
          </cell>
          <cell r="I81">
            <v>0.78819444444444386</v>
          </cell>
          <cell r="J81">
            <v>1</v>
          </cell>
        </row>
        <row r="82">
          <cell r="H82" t="str">
            <v/>
          </cell>
          <cell r="I82">
            <v>0.78819444444444386</v>
          </cell>
          <cell r="J82">
            <v>1</v>
          </cell>
        </row>
        <row r="83">
          <cell r="H83" t="str">
            <v/>
          </cell>
          <cell r="I83">
            <v>0.78819444444444386</v>
          </cell>
          <cell r="J83">
            <v>1</v>
          </cell>
        </row>
        <row r="84">
          <cell r="H84" t="str">
            <v/>
          </cell>
          <cell r="I84">
            <v>0.78819444444444386</v>
          </cell>
          <cell r="J84">
            <v>1</v>
          </cell>
        </row>
        <row r="85">
          <cell r="H85" t="str">
            <v/>
          </cell>
          <cell r="I85">
            <v>0.78819444444444386</v>
          </cell>
          <cell r="J85">
            <v>1</v>
          </cell>
        </row>
        <row r="86">
          <cell r="H86" t="str">
            <v/>
          </cell>
          <cell r="I86">
            <v>0.78819444444444386</v>
          </cell>
          <cell r="J86">
            <v>1</v>
          </cell>
        </row>
        <row r="87">
          <cell r="H87" t="str">
            <v/>
          </cell>
          <cell r="I87">
            <v>0.78819444444444386</v>
          </cell>
          <cell r="J87">
            <v>1</v>
          </cell>
        </row>
        <row r="88">
          <cell r="H88" t="str">
            <v/>
          </cell>
          <cell r="I88">
            <v>0.78819444444444386</v>
          </cell>
          <cell r="J88">
            <v>1</v>
          </cell>
        </row>
        <row r="89">
          <cell r="H89" t="str">
            <v/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/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5.109375" style="5" customWidth="1"/>
    <col min="2" max="2" width="5.109375" style="5" hidden="1" customWidth="1"/>
    <col min="3" max="3" width="4.6640625" style="5" customWidth="1"/>
    <col min="4" max="4" width="9.44140625" style="7" customWidth="1"/>
    <col min="5" max="5" width="18.33203125" style="1" customWidth="1"/>
    <col min="6" max="6" width="9.33203125" style="6" customWidth="1"/>
    <col min="7" max="8" width="8.5546875" style="1" customWidth="1"/>
    <col min="9" max="9" width="10.6640625" style="1" customWidth="1"/>
    <col min="10" max="10" width="5.44140625" style="4" customWidth="1"/>
    <col min="11" max="11" width="6.44140625" style="5" customWidth="1"/>
    <col min="12" max="12" width="4" style="5" customWidth="1"/>
    <col min="13" max="13" width="4.6640625" style="5" customWidth="1"/>
    <col min="14" max="14" width="2.5546875" style="5" hidden="1" customWidth="1"/>
    <col min="15" max="15" width="6" style="5" hidden="1" customWidth="1"/>
    <col min="16" max="16" width="4" style="5" hidden="1" customWidth="1"/>
    <col min="17" max="17" width="4.6640625" style="5" hidden="1" customWidth="1"/>
    <col min="18" max="18" width="4.44140625" style="4" customWidth="1"/>
    <col min="19" max="19" width="19.44140625" style="1" customWidth="1"/>
    <col min="20" max="16384" width="9.109375" style="1"/>
  </cols>
  <sheetData>
    <row r="1" spans="1:19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9"/>
      <c r="O1" s="49"/>
      <c r="P1" s="49"/>
      <c r="Q1" s="49"/>
      <c r="R1" s="4"/>
    </row>
    <row r="2" spans="1:19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3"/>
      <c r="N2" s="43"/>
      <c r="O2" s="43"/>
      <c r="P2" s="43"/>
      <c r="Q2" s="43"/>
      <c r="R2" s="42"/>
      <c r="S2" s="41" t="s">
        <v>19</v>
      </c>
    </row>
    <row r="3" spans="1:19" ht="15" customHeight="1" x14ac:dyDescent="0.35">
      <c r="A3" s="39"/>
      <c r="B3" s="39"/>
      <c r="C3" s="39"/>
      <c r="S3" s="38" t="s">
        <v>18</v>
      </c>
    </row>
    <row r="4" spans="1:19" ht="15.75" customHeight="1" x14ac:dyDescent="0.3">
      <c r="D4" s="37" t="s">
        <v>513</v>
      </c>
      <c r="F4" s="36"/>
      <c r="S4" s="35"/>
    </row>
    <row r="5" spans="1:19" ht="3.75" customHeight="1" x14ac:dyDescent="0.25"/>
    <row r="6" spans="1:19" ht="13.8" thickBot="1" x14ac:dyDescent="0.3">
      <c r="C6" s="34"/>
      <c r="D6" s="33"/>
      <c r="E6" s="32">
        <v>1</v>
      </c>
      <c r="F6" s="31" t="s">
        <v>112</v>
      </c>
      <c r="G6" s="30">
        <v>5</v>
      </c>
      <c r="H6" s="29"/>
    </row>
    <row r="7" spans="1:19" s="17" customFormat="1" ht="13.8" thickBot="1" x14ac:dyDescent="0.35">
      <c r="A7" s="28" t="s">
        <v>41</v>
      </c>
      <c r="B7" s="22" t="s">
        <v>43</v>
      </c>
      <c r="C7" s="23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8</v>
      </c>
      <c r="L7" s="22" t="s">
        <v>6</v>
      </c>
      <c r="M7" s="22" t="s">
        <v>5</v>
      </c>
      <c r="N7" s="22"/>
      <c r="O7" s="22" t="s">
        <v>7</v>
      </c>
      <c r="P7" s="22" t="s">
        <v>6</v>
      </c>
      <c r="Q7" s="22" t="s">
        <v>5</v>
      </c>
      <c r="R7" s="21" t="s">
        <v>4</v>
      </c>
      <c r="S7" s="20" t="s">
        <v>3</v>
      </c>
    </row>
    <row r="8" spans="1:19" ht="13.8" x14ac:dyDescent="0.25">
      <c r="A8" s="16">
        <v>1</v>
      </c>
      <c r="B8" s="15"/>
      <c r="C8" s="15">
        <v>112</v>
      </c>
      <c r="D8" s="14" t="s">
        <v>498</v>
      </c>
      <c r="E8" s="13" t="s">
        <v>497</v>
      </c>
      <c r="F8" s="12" t="s">
        <v>496</v>
      </c>
      <c r="G8" s="9" t="s">
        <v>59</v>
      </c>
      <c r="H8" s="9" t="s">
        <v>32</v>
      </c>
      <c r="I8" s="9"/>
      <c r="J8" s="181">
        <f>IF(ISBLANK(K8),"",TRUNC(9.92*(K8-22)^2))</f>
        <v>857</v>
      </c>
      <c r="K8" s="250">
        <v>12.7</v>
      </c>
      <c r="L8" s="11">
        <v>1</v>
      </c>
      <c r="M8" s="10">
        <v>0.14299999999999999</v>
      </c>
      <c r="N8" s="10"/>
      <c r="O8" s="251"/>
      <c r="P8" s="11"/>
      <c r="Q8" s="10"/>
      <c r="R8" s="184" t="str">
        <f>IF(ISBLANK(K8),"",IF(K8&gt;14.94,"",IF(K8&lt;=11.4,"TSM",IF(K8&lt;=11.84,"SM",IF(K8&lt;=12.4,"KSM",IF(K8&lt;=13.04,"I A",IF(K8&lt;=13.84,"II A",IF(K8&lt;=14.94,"III A"))))))))</f>
        <v>I A</v>
      </c>
      <c r="S8" s="9" t="s">
        <v>495</v>
      </c>
    </row>
    <row r="9" spans="1:19" ht="13.8" x14ac:dyDescent="0.25">
      <c r="A9" s="16">
        <v>2</v>
      </c>
      <c r="B9" s="15"/>
      <c r="C9" s="15">
        <v>118</v>
      </c>
      <c r="D9" s="14" t="s">
        <v>441</v>
      </c>
      <c r="E9" s="13" t="s">
        <v>475</v>
      </c>
      <c r="F9" s="12" t="s">
        <v>474</v>
      </c>
      <c r="G9" s="9" t="s">
        <v>59</v>
      </c>
      <c r="H9" s="9"/>
      <c r="I9" s="9"/>
      <c r="J9" s="181">
        <f>IF(ISBLANK(K9),"",TRUNC(9.92*(K9-22)^2))</f>
        <v>801</v>
      </c>
      <c r="K9" s="250">
        <v>13.01</v>
      </c>
      <c r="L9" s="11">
        <v>1</v>
      </c>
      <c r="M9" s="10">
        <v>0.16</v>
      </c>
      <c r="N9" s="10"/>
      <c r="O9" s="251"/>
      <c r="P9" s="11"/>
      <c r="Q9" s="10"/>
      <c r="R9" s="184" t="str">
        <f>IF(ISBLANK(K9),"",IF(K9&gt;14.94,"",IF(K9&lt;=11.4,"TSM",IF(K9&lt;=11.84,"SM",IF(K9&lt;=12.4,"KSM",IF(K9&lt;=13.04,"I A",IF(K9&lt;=13.84,"II A",IF(K9&lt;=14.94,"III A"))))))))</f>
        <v>I A</v>
      </c>
      <c r="S9" s="9" t="s">
        <v>473</v>
      </c>
    </row>
    <row r="10" spans="1:19" ht="13.8" x14ac:dyDescent="0.25">
      <c r="A10" s="16">
        <v>3</v>
      </c>
      <c r="B10" s="15"/>
      <c r="C10" s="15">
        <v>62</v>
      </c>
      <c r="D10" s="14" t="s">
        <v>98</v>
      </c>
      <c r="E10" s="13" t="s">
        <v>472</v>
      </c>
      <c r="F10" s="12" t="s">
        <v>471</v>
      </c>
      <c r="G10" s="9" t="s">
        <v>31</v>
      </c>
      <c r="H10" s="9" t="s">
        <v>32</v>
      </c>
      <c r="I10" s="9"/>
      <c r="J10" s="181" t="s">
        <v>27</v>
      </c>
      <c r="K10" s="250">
        <v>13.61</v>
      </c>
      <c r="L10" s="11">
        <v>1</v>
      </c>
      <c r="M10" s="10">
        <v>0.154</v>
      </c>
      <c r="N10" s="10"/>
      <c r="O10" s="251"/>
      <c r="P10" s="11"/>
      <c r="Q10" s="10"/>
      <c r="R10" s="184" t="str">
        <f>IF(ISBLANK(K10),"",IF(K10&gt;14.94,"",IF(K10&lt;=11.4,"TSM",IF(K10&lt;=11.84,"SM",IF(K10&lt;=12.4,"KSM",IF(K10&lt;=13.04,"I A",IF(K10&lt;=13.84,"II A",IF(K10&lt;=14.94,"III A"))))))))</f>
        <v>II A</v>
      </c>
      <c r="S10" s="9" t="s">
        <v>120</v>
      </c>
    </row>
    <row r="11" spans="1:19" ht="13.8" x14ac:dyDescent="0.25">
      <c r="A11" s="16">
        <v>4</v>
      </c>
      <c r="B11" s="15"/>
      <c r="C11" s="15">
        <v>35</v>
      </c>
      <c r="D11" s="14" t="s">
        <v>162</v>
      </c>
      <c r="E11" s="13" t="s">
        <v>470</v>
      </c>
      <c r="F11" s="12" t="s">
        <v>469</v>
      </c>
      <c r="G11" s="9" t="s">
        <v>31</v>
      </c>
      <c r="H11" s="9" t="s">
        <v>32</v>
      </c>
      <c r="I11" s="9"/>
      <c r="J11" s="181" t="s">
        <v>27</v>
      </c>
      <c r="K11" s="250">
        <v>13.67</v>
      </c>
      <c r="L11" s="11">
        <v>1</v>
      </c>
      <c r="M11" s="10">
        <v>0.27700000000000002</v>
      </c>
      <c r="N11" s="10"/>
      <c r="O11" s="251"/>
      <c r="P11" s="11"/>
      <c r="Q11" s="10"/>
      <c r="R11" s="184" t="str">
        <f>IF(ISBLANK(K11),"",IF(K11&gt;14.94,"",IF(K11&lt;=11.4,"TSM",IF(K11&lt;=11.84,"SM",IF(K11&lt;=12.4,"KSM",IF(K11&lt;=13.04,"I A",IF(K11&lt;=13.84,"II A",IF(K11&lt;=14.94,"III A"))))))))</f>
        <v>II A</v>
      </c>
      <c r="S11" s="9" t="s">
        <v>256</v>
      </c>
    </row>
    <row r="12" spans="1:19" ht="13.8" x14ac:dyDescent="0.25">
      <c r="A12" s="16">
        <v>5</v>
      </c>
      <c r="B12" s="15"/>
      <c r="C12" s="15">
        <v>180</v>
      </c>
      <c r="D12" s="14" t="s">
        <v>465</v>
      </c>
      <c r="E12" s="13" t="s">
        <v>464</v>
      </c>
      <c r="F12" s="12" t="s">
        <v>463</v>
      </c>
      <c r="G12" s="9" t="s">
        <v>25</v>
      </c>
      <c r="H12" s="9"/>
      <c r="I12" s="9"/>
      <c r="J12" s="181">
        <f>IF(ISBLANK(K12),"",TRUNC(9.92*(K12-22)^2))</f>
        <v>579</v>
      </c>
      <c r="K12" s="250">
        <v>14.36</v>
      </c>
      <c r="L12" s="11">
        <v>1</v>
      </c>
      <c r="M12" s="10">
        <v>0.27200000000000002</v>
      </c>
      <c r="N12" s="10"/>
      <c r="O12" s="251"/>
      <c r="P12" s="11"/>
      <c r="Q12" s="10"/>
      <c r="R12" s="184" t="str">
        <f>IF(ISBLANK(K12),"",IF(K12&gt;14.94,"",IF(K12&lt;=11.4,"TSM",IF(K12&lt;=11.84,"SM",IF(K12&lt;=12.4,"KSM",IF(K12&lt;=13.04,"I A",IF(K12&lt;=13.84,"II A",IF(K12&lt;=14.94,"III A"))))))))</f>
        <v>III A</v>
      </c>
      <c r="S12" s="9" t="s">
        <v>26</v>
      </c>
    </row>
    <row r="13" spans="1:19" ht="13.8" x14ac:dyDescent="0.25">
      <c r="A13" s="16"/>
      <c r="B13" s="15"/>
      <c r="C13" s="15">
        <v>69</v>
      </c>
      <c r="D13" s="14" t="s">
        <v>454</v>
      </c>
      <c r="E13" s="13" t="s">
        <v>453</v>
      </c>
      <c r="F13" s="12" t="s">
        <v>452</v>
      </c>
      <c r="G13" s="9" t="s">
        <v>31</v>
      </c>
      <c r="H13" s="246" t="s">
        <v>32</v>
      </c>
      <c r="I13" s="9"/>
      <c r="J13" s="181" t="s">
        <v>27</v>
      </c>
      <c r="K13" s="250" t="s">
        <v>40</v>
      </c>
      <c r="L13" s="11"/>
      <c r="M13" s="10"/>
      <c r="N13" s="10"/>
      <c r="O13" s="251"/>
      <c r="P13" s="11"/>
      <c r="Q13" s="10"/>
      <c r="R13" s="184" t="str">
        <f t="shared" ref="R13" si="0">IF(ISBLANK(K13),"",IF(K13&gt;14.94,"",IF(K13&lt;=11.4,"TSM",IF(K13&lt;=11.84,"SM",IF(K13&lt;=12.4,"KSM",IF(K13&lt;=13.04,"I A",IF(K13&lt;=13.84,"II A",IF(K13&lt;=14.94,"III A"))))))))</f>
        <v/>
      </c>
      <c r="S13" s="9" t="s">
        <v>309</v>
      </c>
    </row>
    <row r="14" spans="1:19" ht="3.75" customHeight="1" x14ac:dyDescent="0.25"/>
    <row r="15" spans="1:19" ht="13.8" thickBot="1" x14ac:dyDescent="0.3">
      <c r="C15" s="34"/>
      <c r="D15" s="33"/>
      <c r="E15" s="32">
        <v>2</v>
      </c>
      <c r="F15" s="31" t="s">
        <v>112</v>
      </c>
      <c r="G15" s="30">
        <v>5</v>
      </c>
      <c r="H15" s="29"/>
    </row>
    <row r="16" spans="1:19" s="17" customFormat="1" ht="13.8" thickBot="1" x14ac:dyDescent="0.35">
      <c r="A16" s="28" t="s">
        <v>41</v>
      </c>
      <c r="B16" s="22"/>
      <c r="C16" s="23" t="s">
        <v>16</v>
      </c>
      <c r="D16" s="26" t="s">
        <v>15</v>
      </c>
      <c r="E16" s="25" t="s">
        <v>14</v>
      </c>
      <c r="F16" s="24" t="s">
        <v>13</v>
      </c>
      <c r="G16" s="22" t="s">
        <v>12</v>
      </c>
      <c r="H16" s="22" t="s">
        <v>11</v>
      </c>
      <c r="I16" s="22" t="s">
        <v>10</v>
      </c>
      <c r="J16" s="24" t="s">
        <v>9</v>
      </c>
      <c r="K16" s="23" t="s">
        <v>8</v>
      </c>
      <c r="L16" s="22" t="s">
        <v>6</v>
      </c>
      <c r="M16" s="22" t="s">
        <v>5</v>
      </c>
      <c r="N16" s="22"/>
      <c r="O16" s="22" t="s">
        <v>7</v>
      </c>
      <c r="P16" s="22" t="s">
        <v>6</v>
      </c>
      <c r="Q16" s="22" t="s">
        <v>5</v>
      </c>
      <c r="R16" s="21" t="s">
        <v>4</v>
      </c>
      <c r="S16" s="20" t="s">
        <v>3</v>
      </c>
    </row>
    <row r="17" spans="1:19" ht="13.8" x14ac:dyDescent="0.25">
      <c r="A17" s="16">
        <v>1</v>
      </c>
      <c r="B17" s="15"/>
      <c r="C17" s="15">
        <v>121</v>
      </c>
      <c r="D17" s="14" t="s">
        <v>229</v>
      </c>
      <c r="E17" s="13" t="s">
        <v>484</v>
      </c>
      <c r="F17" s="12" t="s">
        <v>483</v>
      </c>
      <c r="G17" s="9" t="s">
        <v>59</v>
      </c>
      <c r="H17" s="9"/>
      <c r="I17" s="9"/>
      <c r="J17" s="181">
        <f>IF(ISBLANK(K17),"",TRUNC(9.92*(K17-22)^2))</f>
        <v>817</v>
      </c>
      <c r="K17" s="250">
        <v>12.92</v>
      </c>
      <c r="L17" s="11">
        <v>1.4</v>
      </c>
      <c r="M17" s="10">
        <v>0.159</v>
      </c>
      <c r="N17" s="10"/>
      <c r="O17" s="251"/>
      <c r="P17" s="11"/>
      <c r="Q17" s="10"/>
      <c r="R17" s="184" t="str">
        <f>IF(ISBLANK(K17),"",IF(K17&gt;14.94,"",IF(K17&lt;=11.4,"TSM",IF(K17&lt;=11.84,"SM",IF(K17&lt;=12.4,"KSM",IF(K17&lt;=13.04,"I A",IF(K17&lt;=13.84,"II A",IF(K17&lt;=14.94,"III A"))))))))</f>
        <v>I A</v>
      </c>
      <c r="S17" s="9" t="s">
        <v>256</v>
      </c>
    </row>
    <row r="18" spans="1:19" ht="13.8" x14ac:dyDescent="0.25">
      <c r="A18" s="16">
        <v>2</v>
      </c>
      <c r="B18" s="15"/>
      <c r="C18" s="15">
        <v>135</v>
      </c>
      <c r="D18" s="14" t="s">
        <v>507</v>
      </c>
      <c r="E18" s="13" t="s">
        <v>506</v>
      </c>
      <c r="F18" s="12" t="s">
        <v>505</v>
      </c>
      <c r="G18" s="9" t="s">
        <v>125</v>
      </c>
      <c r="H18" s="9"/>
      <c r="I18" s="9" t="s">
        <v>236</v>
      </c>
      <c r="J18" s="181">
        <f>IF(ISBLANK(K18),"",TRUNC(9.92*(K18-22)^2))</f>
        <v>1007</v>
      </c>
      <c r="K18" s="250">
        <v>11.92</v>
      </c>
      <c r="L18" s="11">
        <v>1.4</v>
      </c>
      <c r="M18" s="10">
        <v>0.13100000000000001</v>
      </c>
      <c r="N18" s="10"/>
      <c r="O18" s="251"/>
      <c r="P18" s="11"/>
      <c r="Q18" s="10"/>
      <c r="R18" s="184" t="str">
        <f>IF(ISBLANK(K18),"",IF(K18&gt;14.94,"",IF(K18&lt;=11.4,"TSM",IF(K18&lt;=11.84,"SM",IF(K18&lt;=12.4,"KSM",IF(K18&lt;=13.04,"I A",IF(K18&lt;=13.84,"II A",IF(K18&lt;=14.94,"III A"))))))))</f>
        <v>KSM</v>
      </c>
      <c r="S18" s="9" t="s">
        <v>237</v>
      </c>
    </row>
    <row r="19" spans="1:19" ht="13.8" x14ac:dyDescent="0.25">
      <c r="A19" s="16">
        <v>3</v>
      </c>
      <c r="B19" s="15"/>
      <c r="C19" s="15">
        <v>28</v>
      </c>
      <c r="D19" s="14" t="s">
        <v>113</v>
      </c>
      <c r="E19" s="13" t="s">
        <v>491</v>
      </c>
      <c r="F19" s="12" t="s">
        <v>490</v>
      </c>
      <c r="G19" s="9" t="s">
        <v>31</v>
      </c>
      <c r="H19" s="9" t="s">
        <v>32</v>
      </c>
      <c r="I19" s="9"/>
      <c r="J19" s="181" t="s">
        <v>27</v>
      </c>
      <c r="K19" s="250">
        <v>12.89</v>
      </c>
      <c r="L19" s="11">
        <v>1.4</v>
      </c>
      <c r="M19" s="10">
        <v>0.186</v>
      </c>
      <c r="N19" s="10"/>
      <c r="O19" s="251"/>
      <c r="P19" s="11"/>
      <c r="Q19" s="10"/>
      <c r="R19" s="184" t="str">
        <f>IF(ISBLANK(K19),"",IF(K19&gt;14.94,"",IF(K19&lt;=11.4,"TSM",IF(K19&lt;=11.84,"SM",IF(K19&lt;=12.4,"KSM",IF(K19&lt;=13.04,"I A",IF(K19&lt;=13.84,"II A",IF(K19&lt;=14.94,"III A"))))))))</f>
        <v>I A</v>
      </c>
      <c r="S19" s="9" t="s">
        <v>256</v>
      </c>
    </row>
    <row r="20" spans="1:19" ht="13.8" x14ac:dyDescent="0.25">
      <c r="A20" s="16"/>
      <c r="B20" s="15"/>
      <c r="C20" s="15">
        <v>34</v>
      </c>
      <c r="D20" s="14" t="s">
        <v>460</v>
      </c>
      <c r="E20" s="13" t="s">
        <v>459</v>
      </c>
      <c r="F20" s="12" t="s">
        <v>458</v>
      </c>
      <c r="G20" s="9" t="s">
        <v>31</v>
      </c>
      <c r="H20" s="9" t="s">
        <v>32</v>
      </c>
      <c r="I20" s="9"/>
      <c r="J20" s="181" t="s">
        <v>27</v>
      </c>
      <c r="K20" s="250" t="s">
        <v>40</v>
      </c>
      <c r="L20" s="11"/>
      <c r="M20" s="10"/>
      <c r="N20" s="10"/>
      <c r="O20" s="251"/>
      <c r="P20" s="11"/>
      <c r="Q20" s="10"/>
      <c r="R20" s="184" t="str">
        <f>IF(ISBLANK(K20),"",IF(K20&gt;14.94,"",IF(K20&lt;=11.4,"TSM",IF(K20&lt;=11.84,"SM",IF(K20&lt;=12.4,"KSM",IF(K20&lt;=13.04,"I A",IF(K20&lt;=13.84,"II A",IF(K20&lt;=14.94,"III A"))))))))</f>
        <v/>
      </c>
      <c r="S20" s="9" t="s">
        <v>120</v>
      </c>
    </row>
    <row r="21" spans="1:19" ht="13.8" x14ac:dyDescent="0.25">
      <c r="A21" s="16"/>
      <c r="B21" s="15"/>
      <c r="C21" s="15">
        <v>56</v>
      </c>
      <c r="D21" s="14" t="s">
        <v>62</v>
      </c>
      <c r="E21" s="13" t="s">
        <v>68</v>
      </c>
      <c r="F21" s="12" t="s">
        <v>67</v>
      </c>
      <c r="G21" s="9" t="s">
        <v>31</v>
      </c>
      <c r="H21" s="9" t="s">
        <v>32</v>
      </c>
      <c r="I21" s="9"/>
      <c r="J21" s="181" t="s">
        <v>27</v>
      </c>
      <c r="K21" s="250" t="s">
        <v>40</v>
      </c>
      <c r="L21" s="11"/>
      <c r="M21" s="10"/>
      <c r="N21" s="10"/>
      <c r="O21" s="251"/>
      <c r="P21" s="11"/>
      <c r="Q21" s="10"/>
      <c r="R21" s="184" t="str">
        <f>IF(ISBLANK(K21),"",IF(K21&gt;14.94,"",IF(K21&lt;=11.4,"TSM",IF(K21&lt;=11.84,"SM",IF(K21&lt;=12.4,"KSM",IF(K21&lt;=13.04,"I A",IF(K21&lt;=13.84,"II A",IF(K21&lt;=14.94,"III A"))))))))</f>
        <v/>
      </c>
      <c r="S21" s="9" t="s">
        <v>33</v>
      </c>
    </row>
    <row r="22" spans="1:19" ht="3.75" customHeight="1" x14ac:dyDescent="0.25"/>
    <row r="23" spans="1:19" ht="13.8" thickBot="1" x14ac:dyDescent="0.3">
      <c r="C23" s="34"/>
      <c r="D23" s="33"/>
      <c r="E23" s="32">
        <v>3</v>
      </c>
      <c r="F23" s="31" t="s">
        <v>112</v>
      </c>
      <c r="G23" s="30">
        <v>5</v>
      </c>
      <c r="H23" s="29"/>
    </row>
    <row r="24" spans="1:19" s="17" customFormat="1" ht="13.8" thickBot="1" x14ac:dyDescent="0.35">
      <c r="A24" s="28" t="s">
        <v>41</v>
      </c>
      <c r="B24" s="22"/>
      <c r="C24" s="23" t="s">
        <v>16</v>
      </c>
      <c r="D24" s="26" t="s">
        <v>15</v>
      </c>
      <c r="E24" s="25" t="s">
        <v>14</v>
      </c>
      <c r="F24" s="24" t="s">
        <v>13</v>
      </c>
      <c r="G24" s="22" t="s">
        <v>12</v>
      </c>
      <c r="H24" s="22" t="s">
        <v>11</v>
      </c>
      <c r="I24" s="22" t="s">
        <v>10</v>
      </c>
      <c r="J24" s="24" t="s">
        <v>9</v>
      </c>
      <c r="K24" s="23" t="s">
        <v>8</v>
      </c>
      <c r="L24" s="22" t="s">
        <v>6</v>
      </c>
      <c r="M24" s="22" t="s">
        <v>5</v>
      </c>
      <c r="N24" s="22"/>
      <c r="O24" s="22" t="s">
        <v>7</v>
      </c>
      <c r="P24" s="22" t="s">
        <v>6</v>
      </c>
      <c r="Q24" s="22" t="s">
        <v>5</v>
      </c>
      <c r="R24" s="21" t="s">
        <v>4</v>
      </c>
      <c r="S24" s="20" t="s">
        <v>3</v>
      </c>
    </row>
    <row r="25" spans="1:19" ht="13.8" x14ac:dyDescent="0.25">
      <c r="A25" s="16">
        <v>1</v>
      </c>
      <c r="B25" s="15"/>
      <c r="C25" s="15">
        <v>107</v>
      </c>
      <c r="D25" s="14" t="s">
        <v>159</v>
      </c>
      <c r="E25" s="13" t="s">
        <v>504</v>
      </c>
      <c r="F25" s="12" t="s">
        <v>503</v>
      </c>
      <c r="G25" s="9" t="s">
        <v>59</v>
      </c>
      <c r="H25" s="9" t="s">
        <v>32</v>
      </c>
      <c r="I25" s="9"/>
      <c r="J25" s="181">
        <f>IF(ISBLANK(K25),"",TRUNC(9.92*(K25-22)^2))</f>
        <v>995</v>
      </c>
      <c r="K25" s="250">
        <v>11.98</v>
      </c>
      <c r="L25" s="11">
        <v>1.5</v>
      </c>
      <c r="M25" s="10">
        <v>0.17499999999999999</v>
      </c>
      <c r="N25" s="10"/>
      <c r="O25" s="251"/>
      <c r="P25" s="11"/>
      <c r="Q25" s="10"/>
      <c r="R25" s="184" t="str">
        <f>IF(ISBLANK(K25),"",IF(K25&gt;14.94,"",IF(K25&lt;=11.4,"TSM",IF(K25&lt;=11.84,"SM",IF(K25&lt;=12.4,"KSM",IF(K25&lt;=13.04,"I A",IF(K25&lt;=13.84,"II A",IF(K25&lt;=14.94,"III A"))))))))</f>
        <v>KSM</v>
      </c>
      <c r="S25" s="9" t="s">
        <v>44</v>
      </c>
    </row>
    <row r="26" spans="1:19" ht="13.8" x14ac:dyDescent="0.25">
      <c r="A26" s="16">
        <v>2</v>
      </c>
      <c r="B26" s="15"/>
      <c r="C26" s="15">
        <v>8</v>
      </c>
      <c r="D26" s="14" t="s">
        <v>489</v>
      </c>
      <c r="E26" s="13" t="s">
        <v>488</v>
      </c>
      <c r="F26" s="12" t="s">
        <v>202</v>
      </c>
      <c r="G26" s="9" t="s">
        <v>31</v>
      </c>
      <c r="H26" s="9" t="s">
        <v>32</v>
      </c>
      <c r="I26" s="9"/>
      <c r="J26" s="181" t="s">
        <v>27</v>
      </c>
      <c r="K26" s="250">
        <v>12.83</v>
      </c>
      <c r="L26" s="11">
        <v>1.5</v>
      </c>
      <c r="M26" s="10">
        <v>0.20499999999999999</v>
      </c>
      <c r="N26" s="10"/>
      <c r="O26" s="251"/>
      <c r="P26" s="11"/>
      <c r="Q26" s="10"/>
      <c r="R26" s="184" t="str">
        <f>IF(ISBLANK(K26),"",IF(K26&gt;14.94,"",IF(K26&lt;=11.4,"TSM",IF(K26&lt;=11.84,"SM",IF(K26&lt;=12.4,"KSM",IF(K26&lt;=13.04,"I A",IF(K26&lt;=13.84,"II A",IF(K26&lt;=14.94,"III A"))))))))</f>
        <v>I A</v>
      </c>
      <c r="S26" s="9" t="s">
        <v>256</v>
      </c>
    </row>
    <row r="27" spans="1:19" ht="13.8" x14ac:dyDescent="0.25">
      <c r="A27" s="16">
        <v>3</v>
      </c>
      <c r="B27" s="15"/>
      <c r="C27" s="15">
        <v>106</v>
      </c>
      <c r="D27" s="14" t="s">
        <v>482</v>
      </c>
      <c r="E27" s="13" t="s">
        <v>481</v>
      </c>
      <c r="F27" s="12" t="s">
        <v>480</v>
      </c>
      <c r="G27" s="9" t="s">
        <v>59</v>
      </c>
      <c r="H27" s="9"/>
      <c r="I27" s="9"/>
      <c r="J27" s="181">
        <f>IF(ISBLANK(K27),"",TRUNC(9.92*(K27-22)^2))</f>
        <v>821</v>
      </c>
      <c r="K27" s="250">
        <v>12.9</v>
      </c>
      <c r="L27" s="11">
        <v>1.5</v>
      </c>
      <c r="M27" s="10">
        <v>0.15</v>
      </c>
      <c r="N27" s="10"/>
      <c r="O27" s="251"/>
      <c r="P27" s="11"/>
      <c r="Q27" s="10"/>
      <c r="R27" s="184" t="str">
        <f>IF(ISBLANK(K27),"",IF(K27&gt;14.94,"",IF(K27&lt;=11.4,"TSM",IF(K27&lt;=11.84,"SM",IF(K27&lt;=12.4,"KSM",IF(K27&lt;=13.04,"I A",IF(K27&lt;=13.84,"II A",IF(K27&lt;=14.94,"III A"))))))))</f>
        <v>I A</v>
      </c>
      <c r="S27" s="9" t="s">
        <v>44</v>
      </c>
    </row>
    <row r="28" spans="1:19" ht="13.8" x14ac:dyDescent="0.25">
      <c r="A28" s="16">
        <v>4</v>
      </c>
      <c r="B28" s="15"/>
      <c r="C28" s="15">
        <v>97</v>
      </c>
      <c r="D28" s="14" t="s">
        <v>56</v>
      </c>
      <c r="E28" s="13" t="s">
        <v>55</v>
      </c>
      <c r="F28" s="12" t="s">
        <v>54</v>
      </c>
      <c r="G28" s="9" t="s">
        <v>45</v>
      </c>
      <c r="H28" s="9"/>
      <c r="I28" s="9"/>
      <c r="J28" s="181">
        <f>IF(ISBLANK(K28),"",TRUNC(9.92*(K28-22)^2))</f>
        <v>685</v>
      </c>
      <c r="K28" s="250">
        <v>13.69</v>
      </c>
      <c r="L28" s="11">
        <v>1.5</v>
      </c>
      <c r="M28" s="10">
        <v>0.2</v>
      </c>
      <c r="N28" s="10"/>
      <c r="O28" s="251"/>
      <c r="P28" s="11"/>
      <c r="Q28" s="10"/>
      <c r="R28" s="184" t="str">
        <f>IF(ISBLANK(K28),"",IF(K28&gt;14.94,"",IF(K28&lt;=11.4,"TSM",IF(K28&lt;=11.84,"SM",IF(K28&lt;=12.4,"KSM",IF(K28&lt;=13.04,"I A",IF(K28&lt;=13.84,"II A",IF(K28&lt;=14.94,"III A"))))))))</f>
        <v>II A</v>
      </c>
      <c r="S28" s="9" t="s">
        <v>468</v>
      </c>
    </row>
    <row r="29" spans="1:19" ht="13.8" x14ac:dyDescent="0.25">
      <c r="A29" s="16">
        <v>5</v>
      </c>
      <c r="B29" s="15"/>
      <c r="C29" s="15">
        <v>21</v>
      </c>
      <c r="D29" s="14" t="s">
        <v>229</v>
      </c>
      <c r="E29" s="13" t="s">
        <v>462</v>
      </c>
      <c r="F29" s="12" t="s">
        <v>461</v>
      </c>
      <c r="G29" s="9" t="s">
        <v>31</v>
      </c>
      <c r="H29" s="246" t="s">
        <v>32</v>
      </c>
      <c r="I29" s="9"/>
      <c r="J29" s="181" t="s">
        <v>27</v>
      </c>
      <c r="K29" s="250">
        <v>14.63</v>
      </c>
      <c r="L29" s="11">
        <v>1.5</v>
      </c>
      <c r="M29" s="10">
        <v>0.33100000000000002</v>
      </c>
      <c r="N29" s="10"/>
      <c r="O29" s="251"/>
      <c r="P29" s="11"/>
      <c r="Q29" s="10"/>
      <c r="R29" s="184" t="str">
        <f>IF(ISBLANK(K29),"",IF(K29&gt;14.94,"",IF(K29&lt;=11.4,"TSM",IF(K29&lt;=11.84,"SM",IF(K29&lt;=12.4,"KSM",IF(K29&lt;=13.04,"I A",IF(K29&lt;=13.84,"II A",IF(K29&lt;=14.94,"III A"))))))))</f>
        <v>III A</v>
      </c>
      <c r="S29" s="9" t="s">
        <v>291</v>
      </c>
    </row>
    <row r="39" spans="1:19" ht="3.75" customHeight="1" x14ac:dyDescent="0.25"/>
    <row r="40" spans="1:19" ht="13.8" thickBot="1" x14ac:dyDescent="0.3">
      <c r="C40" s="34"/>
      <c r="D40" s="33"/>
      <c r="E40" s="32">
        <v>4</v>
      </c>
      <c r="F40" s="31" t="s">
        <v>112</v>
      </c>
      <c r="G40" s="30">
        <v>5</v>
      </c>
      <c r="H40" s="29"/>
    </row>
    <row r="41" spans="1:19" s="17" customFormat="1" ht="13.8" thickBot="1" x14ac:dyDescent="0.35">
      <c r="A41" s="28" t="s">
        <v>41</v>
      </c>
      <c r="B41" s="22"/>
      <c r="C41" s="23" t="s">
        <v>16</v>
      </c>
      <c r="D41" s="26" t="s">
        <v>15</v>
      </c>
      <c r="E41" s="25" t="s">
        <v>14</v>
      </c>
      <c r="F41" s="24" t="s">
        <v>13</v>
      </c>
      <c r="G41" s="22" t="s">
        <v>12</v>
      </c>
      <c r="H41" s="22" t="s">
        <v>11</v>
      </c>
      <c r="I41" s="22" t="s">
        <v>10</v>
      </c>
      <c r="J41" s="24" t="s">
        <v>9</v>
      </c>
      <c r="K41" s="23" t="s">
        <v>8</v>
      </c>
      <c r="L41" s="22" t="s">
        <v>6</v>
      </c>
      <c r="M41" s="22" t="s">
        <v>5</v>
      </c>
      <c r="N41" s="22"/>
      <c r="O41" s="22" t="s">
        <v>7</v>
      </c>
      <c r="P41" s="22" t="s">
        <v>6</v>
      </c>
      <c r="Q41" s="22" t="s">
        <v>5</v>
      </c>
      <c r="R41" s="21" t="s">
        <v>4</v>
      </c>
      <c r="S41" s="20" t="s">
        <v>3</v>
      </c>
    </row>
    <row r="42" spans="1:19" ht="13.8" x14ac:dyDescent="0.25">
      <c r="A42" s="16">
        <v>1</v>
      </c>
      <c r="B42" s="15"/>
      <c r="C42" s="15">
        <v>168</v>
      </c>
      <c r="D42" s="14" t="s">
        <v>511</v>
      </c>
      <c r="E42" s="13" t="s">
        <v>510</v>
      </c>
      <c r="F42" s="12" t="s">
        <v>509</v>
      </c>
      <c r="G42" s="9" t="s">
        <v>25</v>
      </c>
      <c r="H42" s="9"/>
      <c r="I42" s="9" t="s">
        <v>236</v>
      </c>
      <c r="J42" s="181">
        <f>IF(ISBLANK(K42),"",TRUNC(9.92*(K42-22)^2))</f>
        <v>1046</v>
      </c>
      <c r="K42" s="250">
        <v>11.73</v>
      </c>
      <c r="L42" s="11">
        <v>1.7</v>
      </c>
      <c r="M42" s="10">
        <v>0.152</v>
      </c>
      <c r="N42" s="10"/>
      <c r="O42" s="251"/>
      <c r="P42" s="11"/>
      <c r="Q42" s="10"/>
      <c r="R42" s="184" t="str">
        <f>IF(ISBLANK(K42),"",IF(K42&gt;14.94,"",IF(K42&lt;=11.4,"TSM",IF(K42&lt;=11.84,"SM",IF(K42&lt;=12.4,"KSM",IF(K42&lt;=13.04,"I A",IF(K42&lt;=13.84,"II A",IF(K42&lt;=14.94,"III A"))))))))</f>
        <v>SM</v>
      </c>
      <c r="S42" s="9" t="s">
        <v>508</v>
      </c>
    </row>
    <row r="43" spans="1:19" ht="13.8" x14ac:dyDescent="0.25">
      <c r="A43" s="16">
        <v>2</v>
      </c>
      <c r="B43" s="15"/>
      <c r="C43" s="15">
        <v>70</v>
      </c>
      <c r="D43" s="14" t="s">
        <v>457</v>
      </c>
      <c r="E43" s="13" t="s">
        <v>493</v>
      </c>
      <c r="F43" s="12" t="s">
        <v>492</v>
      </c>
      <c r="G43" s="9" t="s">
        <v>31</v>
      </c>
      <c r="H43" s="9" t="s">
        <v>32</v>
      </c>
      <c r="I43" s="9"/>
      <c r="J43" s="181" t="s">
        <v>27</v>
      </c>
      <c r="K43" s="250">
        <v>12.9</v>
      </c>
      <c r="L43" s="11">
        <v>1.7</v>
      </c>
      <c r="M43" s="10">
        <v>0.221</v>
      </c>
      <c r="N43" s="10"/>
      <c r="O43" s="251"/>
      <c r="P43" s="11"/>
      <c r="Q43" s="10"/>
      <c r="R43" s="184" t="str">
        <f>IF(ISBLANK(K43),"",IF(K43&gt;14.94,"",IF(K43&lt;=11.4,"TSM",IF(K43&lt;=11.84,"SM",IF(K43&lt;=12.4,"KSM",IF(K43&lt;=13.04,"I A",IF(K43&lt;=13.84,"II A",IF(K43&lt;=14.94,"III A"))))))))</f>
        <v>I A</v>
      </c>
      <c r="S43" s="9" t="s">
        <v>33</v>
      </c>
    </row>
    <row r="44" spans="1:19" ht="13.8" x14ac:dyDescent="0.25">
      <c r="A44" s="16">
        <v>3</v>
      </c>
      <c r="B44" s="15"/>
      <c r="C44" s="15">
        <v>157</v>
      </c>
      <c r="D44" s="14" t="s">
        <v>487</v>
      </c>
      <c r="E44" s="13" t="s">
        <v>486</v>
      </c>
      <c r="F44" s="12" t="s">
        <v>485</v>
      </c>
      <c r="G44" s="9" t="s">
        <v>25</v>
      </c>
      <c r="H44" s="9"/>
      <c r="I44" s="9"/>
      <c r="J44" s="181">
        <f>IF(ISBLANK(K44),"",TRUNC(9.92*(K44-22)^2))</f>
        <v>821</v>
      </c>
      <c r="K44" s="250">
        <v>12.9</v>
      </c>
      <c r="L44" s="11">
        <v>1.7</v>
      </c>
      <c r="M44" s="10">
        <v>0.13400000000000001</v>
      </c>
      <c r="N44" s="10"/>
      <c r="O44" s="251"/>
      <c r="P44" s="11"/>
      <c r="Q44" s="10"/>
      <c r="R44" s="184" t="str">
        <f>IF(ISBLANK(K44),"",IF(K44&gt;14.94,"",IF(K44&lt;=11.4,"TSM",IF(K44&lt;=11.84,"SM",IF(K44&lt;=12.4,"KSM",IF(K44&lt;=13.04,"I A",IF(K44&lt;=13.84,"II A",IF(K44&lt;=14.94,"III A"))))))))</f>
        <v>I A</v>
      </c>
      <c r="S44" s="9" t="s">
        <v>26</v>
      </c>
    </row>
    <row r="45" spans="1:19" ht="13.8" x14ac:dyDescent="0.25">
      <c r="A45" s="16">
        <v>4</v>
      </c>
      <c r="B45" s="15"/>
      <c r="C45" s="15">
        <v>175</v>
      </c>
      <c r="D45" s="14" t="s">
        <v>140</v>
      </c>
      <c r="E45" s="13" t="s">
        <v>141</v>
      </c>
      <c r="F45" s="12" t="s">
        <v>479</v>
      </c>
      <c r="G45" s="9" t="s">
        <v>25</v>
      </c>
      <c r="H45" s="9"/>
      <c r="I45" s="9"/>
      <c r="J45" s="181">
        <f>IF(ISBLANK(K45),"",TRUNC(9.92*(K45-22)^2))</f>
        <v>816</v>
      </c>
      <c r="K45" s="250">
        <v>12.93</v>
      </c>
      <c r="L45" s="11">
        <v>1.7</v>
      </c>
      <c r="M45" s="10">
        <v>0.23699999999999999</v>
      </c>
      <c r="N45" s="10"/>
      <c r="O45" s="251"/>
      <c r="P45" s="11"/>
      <c r="Q45" s="10"/>
      <c r="R45" s="184" t="str">
        <f>IF(ISBLANK(K45),"",IF(K45&gt;14.94,"",IF(K45&lt;=11.4,"TSM",IF(K45&lt;=11.84,"SM",IF(K45&lt;=12.4,"KSM",IF(K45&lt;=13.04,"I A",IF(K45&lt;=13.84,"II A",IF(K45&lt;=14.94,"III A"))))))))</f>
        <v>I A</v>
      </c>
      <c r="S45" s="9" t="s">
        <v>26</v>
      </c>
    </row>
    <row r="46" spans="1:19" ht="13.8" x14ac:dyDescent="0.25">
      <c r="A46" s="16">
        <v>5</v>
      </c>
      <c r="B46" s="15"/>
      <c r="C46" s="15">
        <v>19</v>
      </c>
      <c r="D46" s="14" t="s">
        <v>478</v>
      </c>
      <c r="E46" s="13" t="s">
        <v>477</v>
      </c>
      <c r="F46" s="12" t="s">
        <v>476</v>
      </c>
      <c r="G46" s="9" t="s">
        <v>31</v>
      </c>
      <c r="H46" s="9" t="s">
        <v>32</v>
      </c>
      <c r="I46" s="9"/>
      <c r="J46" s="181" t="s">
        <v>27</v>
      </c>
      <c r="K46" s="250">
        <v>12.98</v>
      </c>
      <c r="L46" s="11">
        <v>1.7</v>
      </c>
      <c r="M46" s="10">
        <v>0.218</v>
      </c>
      <c r="N46" s="10"/>
      <c r="O46" s="251"/>
      <c r="P46" s="11"/>
      <c r="Q46" s="10"/>
      <c r="R46" s="184" t="str">
        <f>IF(ISBLANK(K46),"",IF(K46&gt;14.94,"",IF(K46&lt;=11.4,"TSM",IF(K46&lt;=11.84,"SM",IF(K46&lt;=12.4,"KSM",IF(K46&lt;=13.04,"I A",IF(K46&lt;=13.84,"II A",IF(K46&lt;=14.94,"III A"))))))))</f>
        <v>I A</v>
      </c>
      <c r="S46" s="9" t="s">
        <v>245</v>
      </c>
    </row>
    <row r="47" spans="1:19" ht="3.75" customHeight="1" x14ac:dyDescent="0.25"/>
    <row r="48" spans="1:19" ht="13.8" thickBot="1" x14ac:dyDescent="0.3">
      <c r="C48" s="34"/>
      <c r="D48" s="33"/>
      <c r="E48" s="32">
        <v>5</v>
      </c>
      <c r="F48" s="31" t="s">
        <v>112</v>
      </c>
      <c r="G48" s="30">
        <v>5</v>
      </c>
      <c r="H48" s="29"/>
    </row>
    <row r="49" spans="1:19" s="17" customFormat="1" ht="13.8" thickBot="1" x14ac:dyDescent="0.35">
      <c r="A49" s="28" t="s">
        <v>41</v>
      </c>
      <c r="B49" s="22"/>
      <c r="C49" s="23" t="s">
        <v>16</v>
      </c>
      <c r="D49" s="26" t="s">
        <v>15</v>
      </c>
      <c r="E49" s="25" t="s">
        <v>14</v>
      </c>
      <c r="F49" s="24" t="s">
        <v>13</v>
      </c>
      <c r="G49" s="22" t="s">
        <v>12</v>
      </c>
      <c r="H49" s="22" t="s">
        <v>11</v>
      </c>
      <c r="I49" s="22" t="s">
        <v>10</v>
      </c>
      <c r="J49" s="24" t="s">
        <v>9</v>
      </c>
      <c r="K49" s="23" t="s">
        <v>8</v>
      </c>
      <c r="L49" s="22" t="s">
        <v>6</v>
      </c>
      <c r="M49" s="22" t="s">
        <v>5</v>
      </c>
      <c r="N49" s="22"/>
      <c r="O49" s="22" t="s">
        <v>7</v>
      </c>
      <c r="P49" s="22" t="s">
        <v>6</v>
      </c>
      <c r="Q49" s="22" t="s">
        <v>5</v>
      </c>
      <c r="R49" s="21" t="s">
        <v>4</v>
      </c>
      <c r="S49" s="20" t="s">
        <v>3</v>
      </c>
    </row>
    <row r="50" spans="1:19" ht="13.8" x14ac:dyDescent="0.25">
      <c r="A50" s="16">
        <v>1</v>
      </c>
      <c r="B50" s="15"/>
      <c r="C50" s="15">
        <v>122</v>
      </c>
      <c r="D50" s="14" t="s">
        <v>502</v>
      </c>
      <c r="E50" s="13" t="s">
        <v>501</v>
      </c>
      <c r="F50" s="12" t="s">
        <v>500</v>
      </c>
      <c r="G50" s="9" t="s">
        <v>59</v>
      </c>
      <c r="H50" s="9"/>
      <c r="I50" s="9"/>
      <c r="J50" s="181">
        <f>IF(ISBLANK(K50),"",TRUNC(9.92*(K50-22)^2))</f>
        <v>978</v>
      </c>
      <c r="K50" s="250">
        <v>12.07</v>
      </c>
      <c r="L50" s="11">
        <v>0.7</v>
      </c>
      <c r="M50" s="10">
        <v>0.127</v>
      </c>
      <c r="N50" s="10"/>
      <c r="O50" s="251"/>
      <c r="P50" s="11"/>
      <c r="Q50" s="10"/>
      <c r="R50" s="184" t="str">
        <f>IF(ISBLANK(K50),"",IF(K50&gt;14.94,"",IF(K50&lt;=11.4,"TSM",IF(K50&lt;=11.84,"SM",IF(K50&lt;=12.4,"KSM",IF(K50&lt;=13.04,"I A",IF(K50&lt;=13.84,"II A",IF(K50&lt;=14.94,"III A"))))))))</f>
        <v>KSM</v>
      </c>
      <c r="S50" s="9" t="s">
        <v>499</v>
      </c>
    </row>
    <row r="51" spans="1:19" ht="13.8" x14ac:dyDescent="0.25">
      <c r="A51" s="16">
        <v>2</v>
      </c>
      <c r="B51" s="15"/>
      <c r="C51" s="15">
        <v>100</v>
      </c>
      <c r="D51" s="14" t="s">
        <v>48</v>
      </c>
      <c r="E51" s="13" t="s">
        <v>47</v>
      </c>
      <c r="F51" s="12" t="s">
        <v>46</v>
      </c>
      <c r="G51" s="9" t="s">
        <v>45</v>
      </c>
      <c r="H51" s="9" t="s">
        <v>32</v>
      </c>
      <c r="I51" s="9"/>
      <c r="J51" s="181">
        <f>IF(ISBLANK(K51),"",TRUNC(9.92*(K51-22)^2))</f>
        <v>835</v>
      </c>
      <c r="K51" s="250">
        <v>12.82</v>
      </c>
      <c r="L51" s="11">
        <v>0.7</v>
      </c>
      <c r="M51" s="10">
        <v>0.16300000000000001</v>
      </c>
      <c r="N51" s="10"/>
      <c r="O51" s="251"/>
      <c r="P51" s="11"/>
      <c r="Q51" s="10"/>
      <c r="R51" s="184" t="str">
        <f>IF(ISBLANK(K51),"",IF(K51&gt;14.94,"",IF(K51&lt;=11.4,"TSM",IF(K51&lt;=11.84,"SM",IF(K51&lt;=12.4,"KSM",IF(K51&lt;=13.04,"I A",IF(K51&lt;=13.84,"II A",IF(K51&lt;=14.94,"III A"))))))))</f>
        <v>I A</v>
      </c>
      <c r="S51" s="9" t="s">
        <v>44</v>
      </c>
    </row>
    <row r="52" spans="1:19" ht="13.8" x14ac:dyDescent="0.25">
      <c r="A52" s="16">
        <v>3</v>
      </c>
      <c r="B52" s="15"/>
      <c r="C52" s="15">
        <v>26</v>
      </c>
      <c r="D52" s="14" t="s">
        <v>62</v>
      </c>
      <c r="E52" s="13" t="s">
        <v>467</v>
      </c>
      <c r="F52" s="12" t="s">
        <v>466</v>
      </c>
      <c r="G52" s="9" t="s">
        <v>31</v>
      </c>
      <c r="H52" s="9" t="s">
        <v>32</v>
      </c>
      <c r="I52" s="9"/>
      <c r="J52" s="181" t="s">
        <v>27</v>
      </c>
      <c r="K52" s="250">
        <v>13.87</v>
      </c>
      <c r="L52" s="11">
        <v>0.7</v>
      </c>
      <c r="M52" s="10">
        <v>0.17100000000000001</v>
      </c>
      <c r="N52" s="10"/>
      <c r="O52" s="251"/>
      <c r="P52" s="11"/>
      <c r="Q52" s="10"/>
      <c r="R52" s="184" t="str">
        <f>IF(ISBLANK(K52),"",IF(K52&gt;14.94,"",IF(K52&lt;=11.4,"TSM",IF(K52&lt;=11.84,"SM",IF(K52&lt;=12.4,"KSM",IF(K52&lt;=13.04,"I A",IF(K52&lt;=13.84,"II A",IF(K52&lt;=14.94,"III A"))))))))</f>
        <v>III A</v>
      </c>
      <c r="S52" s="9" t="s">
        <v>120</v>
      </c>
    </row>
    <row r="53" spans="1:19" ht="13.8" x14ac:dyDescent="0.25">
      <c r="A53" s="16">
        <v>4</v>
      </c>
      <c r="B53" s="15"/>
      <c r="C53" s="15">
        <v>149</v>
      </c>
      <c r="D53" s="14" t="s">
        <v>73</v>
      </c>
      <c r="E53" s="13" t="s">
        <v>72</v>
      </c>
      <c r="F53" s="12" t="s">
        <v>71</v>
      </c>
      <c r="G53" s="9" t="s">
        <v>70</v>
      </c>
      <c r="H53" s="9"/>
      <c r="I53" s="9"/>
      <c r="J53" s="181">
        <f>IF(ISBLANK(K53),"",TRUNC(9.92*(K53-22)^2))</f>
        <v>612</v>
      </c>
      <c r="K53" s="250">
        <v>14.14</v>
      </c>
      <c r="L53" s="11">
        <v>0.7</v>
      </c>
      <c r="M53" s="10">
        <v>0.17899999999999999</v>
      </c>
      <c r="N53" s="10"/>
      <c r="O53" s="251"/>
      <c r="P53" s="11"/>
      <c r="Q53" s="10"/>
      <c r="R53" s="184" t="str">
        <f>IF(ISBLANK(K53),"",IF(K53&gt;14.94,"",IF(K53&lt;=11.4,"TSM",IF(K53&lt;=11.84,"SM",IF(K53&lt;=12.4,"KSM",IF(K53&lt;=13.04,"I A",IF(K53&lt;=13.84,"II A",IF(K53&lt;=14.94,"III A"))))))))</f>
        <v>III A</v>
      </c>
      <c r="S53" s="9" t="s">
        <v>69</v>
      </c>
    </row>
    <row r="54" spans="1:19" ht="13.8" x14ac:dyDescent="0.25">
      <c r="A54" s="16">
        <v>5</v>
      </c>
      <c r="B54" s="15"/>
      <c r="C54" s="15">
        <v>123</v>
      </c>
      <c r="D54" s="14" t="s">
        <v>457</v>
      </c>
      <c r="E54" s="13" t="s">
        <v>456</v>
      </c>
      <c r="F54" s="12" t="s">
        <v>455</v>
      </c>
      <c r="G54" s="9" t="s">
        <v>59</v>
      </c>
      <c r="H54" s="246" t="s">
        <v>32</v>
      </c>
      <c r="I54" s="9"/>
      <c r="J54" s="181"/>
      <c r="K54" s="250" t="s">
        <v>40</v>
      </c>
      <c r="L54" s="11"/>
      <c r="M54" s="10"/>
      <c r="N54" s="10"/>
      <c r="O54" s="251"/>
      <c r="P54" s="11"/>
      <c r="Q54" s="10"/>
      <c r="R54" s="184" t="str">
        <f>IF(ISBLANK(K54),"",IF(K54&gt;14.94,"",IF(K54&lt;=11.4,"TSM",IF(K54&lt;=11.84,"SM",IF(K54&lt;=12.4,"KSM",IF(K54&lt;=13.04,"I A",IF(K54&lt;=13.84,"II A",IF(K54&lt;=14.94,"III A"))))))))</f>
        <v/>
      </c>
      <c r="S54" s="9" t="s">
        <v>291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8"/>
  <sheetViews>
    <sheetView workbookViewId="0">
      <selection activeCell="A3" sqref="A3"/>
    </sheetView>
  </sheetViews>
  <sheetFormatPr defaultColWidth="9.109375" defaultRowHeight="13.2" x14ac:dyDescent="0.25"/>
  <cols>
    <col min="1" max="3" width="5.109375" style="5" customWidth="1"/>
    <col min="4" max="4" width="9.44140625" style="7" customWidth="1"/>
    <col min="5" max="5" width="19.33203125" style="1" customWidth="1"/>
    <col min="6" max="6" width="9.33203125" style="6" customWidth="1"/>
    <col min="7" max="7" width="10.44140625" style="1" customWidth="1"/>
    <col min="8" max="8" width="7.44140625" style="1" customWidth="1"/>
    <col min="9" max="9" width="12.88671875" style="1" customWidth="1"/>
    <col min="10" max="10" width="5.44140625" style="4" customWidth="1"/>
    <col min="11" max="11" width="6.44140625" style="5" customWidth="1"/>
    <col min="12" max="12" width="4" style="5" hidden="1" customWidth="1"/>
    <col min="13" max="13" width="4.44140625" style="4" customWidth="1"/>
    <col min="14" max="14" width="24.44140625" style="1" customWidth="1"/>
    <col min="15" max="16384" width="9.109375" style="1"/>
  </cols>
  <sheetData>
    <row r="1" spans="1:15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"/>
      <c r="O1" s="2"/>
    </row>
    <row r="2" spans="1:15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  <c r="O2" s="18"/>
    </row>
    <row r="3" spans="1:15" ht="15" customHeight="1" x14ac:dyDescent="0.35">
      <c r="A3" s="39"/>
      <c r="B3" s="39"/>
      <c r="C3" s="39"/>
      <c r="N3" s="38" t="s">
        <v>18</v>
      </c>
      <c r="O3" s="2"/>
    </row>
    <row r="4" spans="1:15" ht="15.75" customHeight="1" x14ac:dyDescent="0.3">
      <c r="D4" s="37" t="s">
        <v>111</v>
      </c>
      <c r="F4" s="36"/>
      <c r="N4" s="35"/>
    </row>
    <row r="5" spans="1:15" ht="3.75" customHeight="1" x14ac:dyDescent="0.25">
      <c r="J5" s="169">
        <v>1.1574074074074073E-5</v>
      </c>
    </row>
    <row r="6" spans="1:15" ht="13.8" thickBot="1" x14ac:dyDescent="0.3">
      <c r="C6" s="34"/>
      <c r="D6" s="33"/>
      <c r="E6" s="32"/>
      <c r="F6" s="31" t="s">
        <v>149</v>
      </c>
      <c r="G6" s="30"/>
      <c r="H6" s="29"/>
    </row>
    <row r="7" spans="1:15" s="180" customFormat="1" ht="13.8" thickBot="1" x14ac:dyDescent="0.35">
      <c r="A7" s="170" t="s">
        <v>41</v>
      </c>
      <c r="B7" s="177" t="s">
        <v>43</v>
      </c>
      <c r="C7" s="171" t="s">
        <v>16</v>
      </c>
      <c r="D7" s="172" t="s">
        <v>15</v>
      </c>
      <c r="E7" s="173" t="s">
        <v>14</v>
      </c>
      <c r="F7" s="174" t="s">
        <v>13</v>
      </c>
      <c r="G7" s="175" t="s">
        <v>12</v>
      </c>
      <c r="H7" s="176" t="s">
        <v>11</v>
      </c>
      <c r="I7" s="175" t="s">
        <v>10</v>
      </c>
      <c r="J7" s="175" t="s">
        <v>9</v>
      </c>
      <c r="K7" s="175" t="s">
        <v>57</v>
      </c>
      <c r="L7" s="177" t="s">
        <v>5</v>
      </c>
      <c r="M7" s="178" t="s">
        <v>4</v>
      </c>
      <c r="N7" s="179" t="s">
        <v>3</v>
      </c>
    </row>
    <row r="8" spans="1:15" x14ac:dyDescent="0.25">
      <c r="A8" s="16">
        <v>1</v>
      </c>
      <c r="B8" s="15">
        <v>1</v>
      </c>
      <c r="C8" s="15">
        <v>169</v>
      </c>
      <c r="D8" s="14" t="s">
        <v>127</v>
      </c>
      <c r="E8" s="13" t="s">
        <v>128</v>
      </c>
      <c r="F8" s="12" t="s">
        <v>129</v>
      </c>
      <c r="G8" s="9" t="s">
        <v>25</v>
      </c>
      <c r="H8" s="9"/>
      <c r="I8" s="9"/>
      <c r="J8" s="181">
        <f>IF(ISBLANK(K8),"",TRUNC(0.335*((K8/$J$5)-110)^2))</f>
        <v>872</v>
      </c>
      <c r="K8" s="185">
        <v>6.8252314814814814E-4</v>
      </c>
      <c r="L8" s="183"/>
      <c r="M8" s="184" t="str">
        <f t="shared" ref="M8:M18" si="0">IF(ISBLANK(K8),"",IF(K8&gt;0.000811805555555556,"",IF(K8&lt;=0.000605324074074074,"TSM",IF(K8&lt;=0.000625,"SM",IF(K8&lt;=0.000659722222222222,"KSM",IF(K8&lt;=0.000694444444444444,"I A",IF(K8&lt;=0.000742361111111111,"II A",IF(K8&lt;=0.000811805555555556,"III A"))))))))</f>
        <v>I A</v>
      </c>
      <c r="N8" s="9" t="s">
        <v>26</v>
      </c>
    </row>
    <row r="9" spans="1:15" x14ac:dyDescent="0.25">
      <c r="A9" s="16">
        <v>2</v>
      </c>
      <c r="B9" s="15">
        <v>2</v>
      </c>
      <c r="C9" s="15">
        <v>105</v>
      </c>
      <c r="D9" s="14" t="s">
        <v>137</v>
      </c>
      <c r="E9" s="13" t="s">
        <v>138</v>
      </c>
      <c r="F9" s="12" t="s">
        <v>139</v>
      </c>
      <c r="G9" s="9" t="s">
        <v>59</v>
      </c>
      <c r="H9" s="246" t="s">
        <v>32</v>
      </c>
      <c r="I9" s="9"/>
      <c r="J9" s="181">
        <f>IF(ISBLANK(K9),"",TRUNC(0.335*((K9/$J$5)-110)^2))</f>
        <v>871</v>
      </c>
      <c r="K9" s="185">
        <v>6.8275462962962962E-4</v>
      </c>
      <c r="L9" s="183"/>
      <c r="M9" s="184" t="str">
        <f t="shared" si="0"/>
        <v>I A</v>
      </c>
      <c r="N9" s="9" t="s">
        <v>116</v>
      </c>
    </row>
    <row r="10" spans="1:15" x14ac:dyDescent="0.25">
      <c r="A10" s="16">
        <v>3</v>
      </c>
      <c r="B10" s="15">
        <v>3</v>
      </c>
      <c r="C10" s="15">
        <v>90</v>
      </c>
      <c r="D10" s="14" t="s">
        <v>130</v>
      </c>
      <c r="E10" s="13" t="s">
        <v>131</v>
      </c>
      <c r="F10" s="12" t="s">
        <v>132</v>
      </c>
      <c r="G10" s="9" t="s">
        <v>37</v>
      </c>
      <c r="H10" s="9"/>
      <c r="I10" s="9"/>
      <c r="J10" s="181">
        <f>IF(ISBLANK(K10),"",TRUNC(0.335*((K10/$J$5)-110)^2))</f>
        <v>867</v>
      </c>
      <c r="K10" s="185">
        <v>6.8425925925925913E-4</v>
      </c>
      <c r="L10" s="183"/>
      <c r="M10" s="184" t="str">
        <f t="shared" si="0"/>
        <v>I A</v>
      </c>
      <c r="N10" s="9" t="s">
        <v>133</v>
      </c>
    </row>
    <row r="11" spans="1:15" x14ac:dyDescent="0.25">
      <c r="A11" s="16">
        <v>4</v>
      </c>
      <c r="B11" s="15">
        <v>4</v>
      </c>
      <c r="C11" s="15">
        <v>175</v>
      </c>
      <c r="D11" s="14" t="s">
        <v>140</v>
      </c>
      <c r="E11" s="13" t="s">
        <v>141</v>
      </c>
      <c r="F11" s="12" t="s">
        <v>86</v>
      </c>
      <c r="G11" s="9" t="s">
        <v>25</v>
      </c>
      <c r="H11" s="9"/>
      <c r="I11" s="9"/>
      <c r="J11" s="181">
        <f>IF(ISBLANK(K11),"",TRUNC(0.335*((K11/$J$5)-110)^2))</f>
        <v>863</v>
      </c>
      <c r="K11" s="185">
        <v>6.8553240740740738E-4</v>
      </c>
      <c r="L11" s="183"/>
      <c r="M11" s="184" t="str">
        <f t="shared" si="0"/>
        <v>I A</v>
      </c>
      <c r="N11" s="9" t="s">
        <v>26</v>
      </c>
    </row>
    <row r="12" spans="1:15" x14ac:dyDescent="0.25">
      <c r="A12" s="16">
        <v>5</v>
      </c>
      <c r="B12" s="15">
        <v>5</v>
      </c>
      <c r="C12" s="15">
        <v>179</v>
      </c>
      <c r="D12" s="14" t="s">
        <v>134</v>
      </c>
      <c r="E12" s="13" t="s">
        <v>135</v>
      </c>
      <c r="F12" s="12" t="s">
        <v>136</v>
      </c>
      <c r="G12" s="9" t="s">
        <v>25</v>
      </c>
      <c r="H12" s="9"/>
      <c r="I12" s="9"/>
      <c r="J12" s="181">
        <f>IF(ISBLANK(K12),"",TRUNC(0.335*((K12/$J$5)-110)^2))</f>
        <v>850</v>
      </c>
      <c r="K12" s="185">
        <v>6.8981481481481487E-4</v>
      </c>
      <c r="L12" s="183"/>
      <c r="M12" s="184" t="str">
        <f t="shared" si="0"/>
        <v>I A</v>
      </c>
      <c r="N12" s="9" t="s">
        <v>722</v>
      </c>
    </row>
    <row r="13" spans="1:15" x14ac:dyDescent="0.25">
      <c r="A13" s="16">
        <v>6</v>
      </c>
      <c r="B13" s="15"/>
      <c r="C13" s="15">
        <v>33</v>
      </c>
      <c r="D13" s="14" t="s">
        <v>142</v>
      </c>
      <c r="E13" s="13" t="s">
        <v>143</v>
      </c>
      <c r="F13" s="12" t="s">
        <v>144</v>
      </c>
      <c r="G13" s="9" t="s">
        <v>31</v>
      </c>
      <c r="H13" s="246" t="s">
        <v>32</v>
      </c>
      <c r="I13" s="9"/>
      <c r="J13" s="181" t="s">
        <v>27</v>
      </c>
      <c r="K13" s="185">
        <v>6.9305555555555559E-4</v>
      </c>
      <c r="L13" s="183"/>
      <c r="M13" s="184" t="str">
        <f t="shared" si="0"/>
        <v>I A</v>
      </c>
      <c r="N13" s="9" t="s">
        <v>120</v>
      </c>
    </row>
    <row r="14" spans="1:15" x14ac:dyDescent="0.25">
      <c r="A14" s="16">
        <v>7</v>
      </c>
      <c r="B14" s="15">
        <v>6</v>
      </c>
      <c r="C14" s="15">
        <v>128</v>
      </c>
      <c r="D14" s="14" t="s">
        <v>145</v>
      </c>
      <c r="E14" s="13" t="s">
        <v>146</v>
      </c>
      <c r="F14" s="12" t="s">
        <v>147</v>
      </c>
      <c r="G14" s="9" t="s">
        <v>103</v>
      </c>
      <c r="H14" s="246" t="s">
        <v>32</v>
      </c>
      <c r="I14" s="9"/>
      <c r="J14" s="181">
        <f>IF(ISBLANK(K14),"",TRUNC(0.335*((K14/$J$5)-110)^2))</f>
        <v>829</v>
      </c>
      <c r="K14" s="182">
        <v>6.9722222222222223E-4</v>
      </c>
      <c r="L14" s="183"/>
      <c r="M14" s="184" t="str">
        <f t="shared" si="0"/>
        <v>II A</v>
      </c>
      <c r="N14" s="9" t="s">
        <v>148</v>
      </c>
    </row>
    <row r="15" spans="1:15" x14ac:dyDescent="0.25">
      <c r="A15" s="16">
        <v>8</v>
      </c>
      <c r="B15" s="15">
        <v>7</v>
      </c>
      <c r="C15" s="15">
        <v>125</v>
      </c>
      <c r="D15" s="14" t="s">
        <v>113</v>
      </c>
      <c r="E15" s="13" t="s">
        <v>114</v>
      </c>
      <c r="F15" s="12" t="s">
        <v>115</v>
      </c>
      <c r="G15" s="9" t="s">
        <v>59</v>
      </c>
      <c r="H15" s="246" t="s">
        <v>32</v>
      </c>
      <c r="I15" s="9"/>
      <c r="J15" s="181">
        <f>IF(ISBLANK(K15),"",TRUNC(0.335*((K15/$J$5)-110)^2))</f>
        <v>824</v>
      </c>
      <c r="K15" s="182">
        <v>6.9884259259259259E-4</v>
      </c>
      <c r="L15" s="183"/>
      <c r="M15" s="184" t="str">
        <f t="shared" si="0"/>
        <v>II A</v>
      </c>
      <c r="N15" s="9" t="s">
        <v>116</v>
      </c>
    </row>
    <row r="16" spans="1:15" x14ac:dyDescent="0.25">
      <c r="A16" s="16">
        <v>9</v>
      </c>
      <c r="B16" s="15"/>
      <c r="C16" s="15">
        <v>38</v>
      </c>
      <c r="D16" s="14" t="s">
        <v>117</v>
      </c>
      <c r="E16" s="13" t="s">
        <v>118</v>
      </c>
      <c r="F16" s="12" t="s">
        <v>119</v>
      </c>
      <c r="G16" s="9" t="s">
        <v>31</v>
      </c>
      <c r="H16" s="246" t="s">
        <v>32</v>
      </c>
      <c r="I16" s="9"/>
      <c r="J16" s="181" t="s">
        <v>27</v>
      </c>
      <c r="K16" s="182">
        <v>7.407407407407407E-4</v>
      </c>
      <c r="L16" s="183"/>
      <c r="M16" s="184" t="str">
        <f t="shared" si="0"/>
        <v>II A</v>
      </c>
      <c r="N16" s="9" t="s">
        <v>120</v>
      </c>
    </row>
    <row r="17" spans="1:14" x14ac:dyDescent="0.25">
      <c r="A17" s="16">
        <v>10</v>
      </c>
      <c r="B17" s="15"/>
      <c r="C17" s="15">
        <v>37</v>
      </c>
      <c r="D17" s="14" t="s">
        <v>121</v>
      </c>
      <c r="E17" s="13" t="s">
        <v>118</v>
      </c>
      <c r="F17" s="12" t="s">
        <v>119</v>
      </c>
      <c r="G17" s="9" t="s">
        <v>31</v>
      </c>
      <c r="H17" s="246" t="s">
        <v>32</v>
      </c>
      <c r="I17" s="9"/>
      <c r="J17" s="181" t="s">
        <v>27</v>
      </c>
      <c r="K17" s="182">
        <v>7.7951388888888894E-4</v>
      </c>
      <c r="L17" s="183"/>
      <c r="M17" s="184" t="str">
        <f t="shared" si="0"/>
        <v>III A</v>
      </c>
      <c r="N17" s="9" t="s">
        <v>120</v>
      </c>
    </row>
    <row r="18" spans="1:14" x14ac:dyDescent="0.25">
      <c r="A18" s="16">
        <v>11</v>
      </c>
      <c r="B18" s="15">
        <v>8</v>
      </c>
      <c r="C18" s="15">
        <v>133</v>
      </c>
      <c r="D18" s="14" t="s">
        <v>122</v>
      </c>
      <c r="E18" s="13" t="s">
        <v>123</v>
      </c>
      <c r="F18" s="12" t="s">
        <v>124</v>
      </c>
      <c r="G18" s="9" t="s">
        <v>125</v>
      </c>
      <c r="H18" s="9"/>
      <c r="I18" s="9"/>
      <c r="J18" s="181">
        <f>IF(ISBLANK(K18),"",TRUNC(0.335*((K18/$J$5)-110)^2))</f>
        <v>607</v>
      </c>
      <c r="K18" s="182">
        <v>7.8009259259259253E-4</v>
      </c>
      <c r="L18" s="183"/>
      <c r="M18" s="184" t="str">
        <f t="shared" si="0"/>
        <v>III A</v>
      </c>
      <c r="N18" s="9" t="s">
        <v>126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3" sqref="A3"/>
    </sheetView>
  </sheetViews>
  <sheetFormatPr defaultColWidth="9.109375" defaultRowHeight="13.2" x14ac:dyDescent="0.25"/>
  <cols>
    <col min="1" max="1" width="5.109375" style="5" customWidth="1"/>
    <col min="2" max="2" width="5.109375" style="5" hidden="1" customWidth="1"/>
    <col min="3" max="3" width="4.6640625" style="5" customWidth="1"/>
    <col min="4" max="4" width="9.44140625" style="7" customWidth="1"/>
    <col min="5" max="5" width="16.6640625" style="1" customWidth="1"/>
    <col min="6" max="6" width="9.33203125" style="6" customWidth="1"/>
    <col min="7" max="7" width="13.44140625" style="1" customWidth="1"/>
    <col min="8" max="8" width="7.44140625" style="1" customWidth="1"/>
    <col min="9" max="9" width="12.88671875" style="1" customWidth="1"/>
    <col min="10" max="10" width="5.44140625" style="4" customWidth="1"/>
    <col min="11" max="11" width="6.44140625" style="5" customWidth="1"/>
    <col min="12" max="12" width="4.6640625" style="5" hidden="1" customWidth="1"/>
    <col min="13" max="13" width="4.44140625" style="4" customWidth="1"/>
    <col min="14" max="14" width="28.109375" style="1" customWidth="1"/>
    <col min="15" max="16384" width="9.109375" style="1"/>
  </cols>
  <sheetData>
    <row r="1" spans="1:14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"/>
    </row>
    <row r="2" spans="1:14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</row>
    <row r="3" spans="1:14" ht="15" customHeight="1" x14ac:dyDescent="0.35">
      <c r="A3" s="39"/>
      <c r="B3" s="39"/>
      <c r="C3" s="39"/>
      <c r="N3" s="38" t="s">
        <v>18</v>
      </c>
    </row>
    <row r="4" spans="1:14" ht="15.75" customHeight="1" x14ac:dyDescent="0.3">
      <c r="D4" s="37" t="s">
        <v>313</v>
      </c>
      <c r="F4" s="36"/>
      <c r="N4" s="35"/>
    </row>
    <row r="5" spans="1:14" ht="3.75" customHeight="1" x14ac:dyDescent="0.25"/>
    <row r="6" spans="1:14" ht="13.8" thickBot="1" x14ac:dyDescent="0.3">
      <c r="C6" s="34"/>
      <c r="D6" s="33"/>
      <c r="E6" s="32">
        <v>1</v>
      </c>
      <c r="F6" s="31" t="s">
        <v>112</v>
      </c>
      <c r="G6" s="30">
        <v>3</v>
      </c>
      <c r="H6" s="29"/>
    </row>
    <row r="7" spans="1:14" s="17" customFormat="1" ht="13.8" thickBot="1" x14ac:dyDescent="0.35">
      <c r="A7" s="28" t="s">
        <v>41</v>
      </c>
      <c r="B7" s="27"/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57</v>
      </c>
      <c r="L7" s="22" t="s">
        <v>5</v>
      </c>
      <c r="M7" s="21" t="s">
        <v>4</v>
      </c>
      <c r="N7" s="20" t="s">
        <v>3</v>
      </c>
    </row>
    <row r="8" spans="1:14" x14ac:dyDescent="0.25">
      <c r="A8" s="16">
        <v>1</v>
      </c>
      <c r="B8" s="15"/>
      <c r="C8" s="15">
        <v>49</v>
      </c>
      <c r="D8" s="14" t="s">
        <v>314</v>
      </c>
      <c r="E8" s="13" t="s">
        <v>315</v>
      </c>
      <c r="F8" s="12" t="s">
        <v>316</v>
      </c>
      <c r="G8" s="9" t="s">
        <v>31</v>
      </c>
      <c r="H8" s="246" t="s">
        <v>32</v>
      </c>
      <c r="I8" s="9"/>
      <c r="J8" s="252" t="s">
        <v>27</v>
      </c>
      <c r="K8" s="115">
        <v>55.69</v>
      </c>
      <c r="L8" s="10"/>
      <c r="M8" s="184" t="str">
        <f>IF(ISBLANK(K8),"",IF(K8&gt;63.14,"",IF(K8&lt;=45.95,"TSM",IF(K8&lt;=47.5,"SM",IF(K8&lt;=49.2,"KSM",IF(K8&lt;=51.7,"I A",IF(K8&lt;=56.4,"II A",IF(K8&lt;=63.14,"III A"))))))))</f>
        <v>II A</v>
      </c>
      <c r="N8" s="9" t="s">
        <v>63</v>
      </c>
    </row>
    <row r="9" spans="1:14" x14ac:dyDescent="0.25">
      <c r="A9" s="16">
        <v>2</v>
      </c>
      <c r="B9" s="15"/>
      <c r="C9" s="15">
        <v>174</v>
      </c>
      <c r="D9" s="14" t="s">
        <v>317</v>
      </c>
      <c r="E9" s="13" t="s">
        <v>318</v>
      </c>
      <c r="F9" s="12" t="s">
        <v>319</v>
      </c>
      <c r="G9" s="9" t="s">
        <v>25</v>
      </c>
      <c r="H9" s="9"/>
      <c r="I9" s="9"/>
      <c r="J9" s="252">
        <f>IF(ISBLANK(K9),"",TRUNC(1.021*(K9-79)^2))</f>
        <v>515</v>
      </c>
      <c r="K9" s="115">
        <v>56.53</v>
      </c>
      <c r="L9" s="10"/>
      <c r="M9" s="184" t="str">
        <f>IF(ISBLANK(K9),"",IF(K9&gt;63.14,"",IF(K9&lt;=45.95,"TSM",IF(K9&lt;=47.5,"SM",IF(K9&lt;=49.2,"KSM",IF(K9&lt;=51.7,"I A",IF(K9&lt;=56.4,"II A",IF(K9&lt;=63.14,"III A"))))))))</f>
        <v>III A</v>
      </c>
      <c r="N9" s="9" t="s">
        <v>26</v>
      </c>
    </row>
    <row r="10" spans="1:14" x14ac:dyDescent="0.25">
      <c r="A10" s="16">
        <v>3</v>
      </c>
      <c r="B10" s="15"/>
      <c r="C10" s="15">
        <v>160</v>
      </c>
      <c r="D10" s="14" t="s">
        <v>258</v>
      </c>
      <c r="E10" s="13" t="s">
        <v>320</v>
      </c>
      <c r="F10" s="12" t="s">
        <v>321</v>
      </c>
      <c r="G10" s="9" t="s">
        <v>25</v>
      </c>
      <c r="H10" s="9"/>
      <c r="I10" s="9"/>
      <c r="J10" s="252">
        <f>IF(ISBLANK(K10),"",TRUNC(1.021*(K10-79)^2))</f>
        <v>357</v>
      </c>
      <c r="K10" s="115">
        <v>60.3</v>
      </c>
      <c r="L10" s="10"/>
      <c r="M10" s="184" t="str">
        <f>IF(ISBLANK(K10),"",IF(K10&gt;63.14,"",IF(K10&lt;=45.95,"TSM",IF(K10&lt;=47.5,"SM",IF(K10&lt;=49.2,"KSM",IF(K10&lt;=51.7,"I A",IF(K10&lt;=56.4,"II A",IF(K10&lt;=63.14,"III A"))))))))</f>
        <v>III A</v>
      </c>
      <c r="N10" s="9" t="s">
        <v>26</v>
      </c>
    </row>
    <row r="11" spans="1:14" x14ac:dyDescent="0.25">
      <c r="A11" s="16">
        <v>4</v>
      </c>
      <c r="B11" s="15"/>
      <c r="C11" s="15">
        <v>48</v>
      </c>
      <c r="D11" s="14" t="s">
        <v>322</v>
      </c>
      <c r="E11" s="13" t="s">
        <v>323</v>
      </c>
      <c r="F11" s="12" t="s">
        <v>324</v>
      </c>
      <c r="G11" s="9" t="s">
        <v>31</v>
      </c>
      <c r="H11" s="246" t="s">
        <v>32</v>
      </c>
      <c r="I11" s="9"/>
      <c r="J11" s="252" t="s">
        <v>27</v>
      </c>
      <c r="K11" s="115">
        <v>63</v>
      </c>
      <c r="L11" s="10"/>
      <c r="M11" s="184" t="str">
        <f>IF(ISBLANK(K11),"",IF(K11&gt;63.14,"",IF(K11&lt;=45.95,"TSM",IF(K11&lt;=47.5,"SM",IF(K11&lt;=49.2,"KSM",IF(K11&lt;=51.7,"I A",IF(K11&lt;=56.4,"II A",IF(K11&lt;=63.14,"III A"))))))))</f>
        <v>III A</v>
      </c>
      <c r="N11" s="9" t="s">
        <v>63</v>
      </c>
    </row>
    <row r="12" spans="1:14" ht="3.75" customHeight="1" x14ac:dyDescent="0.25"/>
    <row r="13" spans="1:14" ht="13.8" thickBot="1" x14ac:dyDescent="0.3">
      <c r="C13" s="34"/>
      <c r="D13" s="33"/>
      <c r="E13" s="32">
        <v>2</v>
      </c>
      <c r="F13" s="31" t="s">
        <v>112</v>
      </c>
      <c r="G13" s="30">
        <v>3</v>
      </c>
      <c r="H13" s="29"/>
    </row>
    <row r="14" spans="1:14" s="17" customFormat="1" ht="13.8" thickBot="1" x14ac:dyDescent="0.35">
      <c r="A14" s="28" t="s">
        <v>41</v>
      </c>
      <c r="B14" s="27"/>
      <c r="C14" s="27" t="s">
        <v>16</v>
      </c>
      <c r="D14" s="26" t="s">
        <v>15</v>
      </c>
      <c r="E14" s="25" t="s">
        <v>14</v>
      </c>
      <c r="F14" s="24" t="s">
        <v>13</v>
      </c>
      <c r="G14" s="22" t="s">
        <v>12</v>
      </c>
      <c r="H14" s="22" t="s">
        <v>11</v>
      </c>
      <c r="I14" s="22" t="s">
        <v>10</v>
      </c>
      <c r="J14" s="24" t="s">
        <v>9</v>
      </c>
      <c r="K14" s="23" t="s">
        <v>57</v>
      </c>
      <c r="L14" s="22" t="s">
        <v>5</v>
      </c>
      <c r="M14" s="21" t="s">
        <v>4</v>
      </c>
      <c r="N14" s="20" t="s">
        <v>3</v>
      </c>
    </row>
    <row r="15" spans="1:14" x14ac:dyDescent="0.25">
      <c r="A15" s="16">
        <v>1</v>
      </c>
      <c r="B15" s="15"/>
      <c r="C15" s="15">
        <v>186</v>
      </c>
      <c r="D15" s="14" t="s">
        <v>325</v>
      </c>
      <c r="E15" s="13" t="s">
        <v>326</v>
      </c>
      <c r="F15" s="12" t="s">
        <v>327</v>
      </c>
      <c r="G15" s="9" t="s">
        <v>328</v>
      </c>
      <c r="H15" s="9" t="s">
        <v>329</v>
      </c>
      <c r="I15" s="9" t="s">
        <v>330</v>
      </c>
      <c r="J15" s="252" t="s">
        <v>27</v>
      </c>
      <c r="K15" s="115">
        <v>50.68</v>
      </c>
      <c r="L15" s="10"/>
      <c r="M15" s="184" t="str">
        <f>IF(ISBLANK(K15),"",IF(K15&gt;63.14,"",IF(K15&lt;=45.95,"TSM",IF(K15&lt;=47.5,"SM",IF(K15&lt;=49.2,"KSM",IF(K15&lt;=51.7,"I A",IF(K15&lt;=56.4,"II A",IF(K15&lt;=63.14,"III A"))))))))</f>
        <v>I A</v>
      </c>
      <c r="N15" s="9" t="s">
        <v>331</v>
      </c>
    </row>
    <row r="16" spans="1:14" x14ac:dyDescent="0.25">
      <c r="A16" s="16">
        <v>2</v>
      </c>
      <c r="B16" s="15"/>
      <c r="C16" s="15">
        <v>16</v>
      </c>
      <c r="D16" s="14" t="s">
        <v>332</v>
      </c>
      <c r="E16" s="13" t="s">
        <v>333</v>
      </c>
      <c r="F16" s="12" t="s">
        <v>334</v>
      </c>
      <c r="G16" s="9" t="s">
        <v>31</v>
      </c>
      <c r="H16" s="246" t="s">
        <v>32</v>
      </c>
      <c r="I16" s="9"/>
      <c r="J16" s="252" t="s">
        <v>27</v>
      </c>
      <c r="K16" s="115">
        <v>52.45</v>
      </c>
      <c r="L16" s="10"/>
      <c r="M16" s="184" t="str">
        <f>IF(ISBLANK(K16),"",IF(K16&gt;63.14,"",IF(K16&lt;=45.95,"TSM",IF(K16&lt;=47.5,"SM",IF(K16&lt;=49.2,"KSM",IF(K16&lt;=51.7,"I A",IF(K16&lt;=56.4,"II A",IF(K16&lt;=63.14,"III A"))))))))</f>
        <v>II A</v>
      </c>
      <c r="N16" s="9" t="s">
        <v>295</v>
      </c>
    </row>
    <row r="17" spans="1:14" x14ac:dyDescent="0.25">
      <c r="A17" s="16">
        <v>3</v>
      </c>
      <c r="B17" s="15"/>
      <c r="C17" s="15">
        <v>163</v>
      </c>
      <c r="D17" s="14" t="s">
        <v>335</v>
      </c>
      <c r="E17" s="13" t="s">
        <v>336</v>
      </c>
      <c r="F17" s="12" t="s">
        <v>337</v>
      </c>
      <c r="G17" s="9" t="s">
        <v>25</v>
      </c>
      <c r="H17" s="9"/>
      <c r="I17" s="9"/>
      <c r="J17" s="252">
        <f>IF(ISBLANK(K17),"",TRUNC(1.021*(K17-79)^2))</f>
        <v>528</v>
      </c>
      <c r="K17" s="115">
        <v>56.24</v>
      </c>
      <c r="L17" s="10"/>
      <c r="M17" s="184" t="str">
        <f>IF(ISBLANK(K17),"",IF(K17&gt;63.14,"",IF(K17&lt;=45.95,"TSM",IF(K17&lt;=47.5,"SM",IF(K17&lt;=49.2,"KSM",IF(K17&lt;=51.7,"I A",IF(K17&lt;=56.4,"II A",IF(K17&lt;=63.14,"III A"))))))))</f>
        <v>II A</v>
      </c>
      <c r="N17" s="9" t="s">
        <v>26</v>
      </c>
    </row>
    <row r="18" spans="1:14" x14ac:dyDescent="0.25">
      <c r="A18" s="16"/>
      <c r="B18" s="15"/>
      <c r="C18" s="15">
        <v>15</v>
      </c>
      <c r="D18" s="14" t="s">
        <v>338</v>
      </c>
      <c r="E18" s="13" t="s">
        <v>339</v>
      </c>
      <c r="F18" s="12" t="s">
        <v>340</v>
      </c>
      <c r="G18" s="9" t="s">
        <v>31</v>
      </c>
      <c r="H18" s="9"/>
      <c r="I18" s="9"/>
      <c r="J18" s="252" t="s">
        <v>27</v>
      </c>
      <c r="K18" s="115" t="s">
        <v>40</v>
      </c>
      <c r="L18" s="10"/>
      <c r="M18" s="184" t="str">
        <f>IF(ISBLANK(K18),"",IF(K18&gt;63.14,"",IF(K18&lt;=45.95,"TSM",IF(K18&lt;=47.5,"SM",IF(K18&lt;=49.2,"KSM",IF(K18&lt;=51.7,"I A",IF(K18&lt;=56.4,"II A",IF(K18&lt;=63.14,"III A"))))))))</f>
        <v/>
      </c>
      <c r="N18" s="9" t="s">
        <v>281</v>
      </c>
    </row>
    <row r="19" spans="1:14" ht="3.75" customHeight="1" x14ac:dyDescent="0.25"/>
    <row r="20" spans="1:14" ht="13.8" thickBot="1" x14ac:dyDescent="0.3">
      <c r="C20" s="34"/>
      <c r="D20" s="33"/>
      <c r="E20" s="32">
        <v>3</v>
      </c>
      <c r="F20" s="31" t="s">
        <v>112</v>
      </c>
      <c r="G20" s="30">
        <v>3</v>
      </c>
      <c r="H20" s="29"/>
    </row>
    <row r="21" spans="1:14" s="17" customFormat="1" ht="13.8" thickBot="1" x14ac:dyDescent="0.35">
      <c r="A21" s="28" t="s">
        <v>41</v>
      </c>
      <c r="B21" s="27"/>
      <c r="C21" s="27" t="s">
        <v>16</v>
      </c>
      <c r="D21" s="26" t="s">
        <v>15</v>
      </c>
      <c r="E21" s="25" t="s">
        <v>14</v>
      </c>
      <c r="F21" s="24" t="s">
        <v>13</v>
      </c>
      <c r="G21" s="22" t="s">
        <v>12</v>
      </c>
      <c r="H21" s="22" t="s">
        <v>11</v>
      </c>
      <c r="I21" s="22" t="s">
        <v>10</v>
      </c>
      <c r="J21" s="24" t="s">
        <v>9</v>
      </c>
      <c r="K21" s="23" t="s">
        <v>57</v>
      </c>
      <c r="L21" s="22" t="s">
        <v>5</v>
      </c>
      <c r="M21" s="21" t="s">
        <v>4</v>
      </c>
      <c r="N21" s="20" t="s">
        <v>3</v>
      </c>
    </row>
    <row r="22" spans="1:14" x14ac:dyDescent="0.25">
      <c r="A22" s="16">
        <v>1</v>
      </c>
      <c r="B22" s="15"/>
      <c r="C22" s="15">
        <v>99</v>
      </c>
      <c r="D22" s="14" t="s">
        <v>341</v>
      </c>
      <c r="E22" s="13" t="s">
        <v>342</v>
      </c>
      <c r="F22" s="12" t="s">
        <v>343</v>
      </c>
      <c r="G22" s="9" t="s">
        <v>45</v>
      </c>
      <c r="H22" s="9"/>
      <c r="I22" s="9"/>
      <c r="J22" s="252">
        <f>IF(ISBLANK(K22),"",TRUNC(1.021*(K22-79)^2))</f>
        <v>921</v>
      </c>
      <c r="K22" s="115">
        <v>48.95</v>
      </c>
      <c r="L22" s="10"/>
      <c r="M22" s="184" t="str">
        <f>IF(ISBLANK(K22),"",IF(K22&gt;63.14,"",IF(K22&lt;=45.95,"TSM",IF(K22&lt;=47.5,"SM",IF(K22&lt;=49.2,"KSM",IF(K22&lt;=51.7,"I A",IF(K22&lt;=56.4,"II A",IF(K22&lt;=63.14,"III A"))))))))</f>
        <v>KSM</v>
      </c>
      <c r="N22" s="9" t="s">
        <v>38</v>
      </c>
    </row>
    <row r="23" spans="1:14" x14ac:dyDescent="0.25">
      <c r="A23" s="16">
        <v>2</v>
      </c>
      <c r="B23" s="15"/>
      <c r="C23" s="15">
        <v>134</v>
      </c>
      <c r="D23" s="14" t="s">
        <v>344</v>
      </c>
      <c r="E23" s="13" t="s">
        <v>345</v>
      </c>
      <c r="F23" s="12" t="s">
        <v>346</v>
      </c>
      <c r="G23" s="9" t="s">
        <v>125</v>
      </c>
      <c r="H23" s="9"/>
      <c r="I23" s="9"/>
      <c r="J23" s="252">
        <f>IF(ISBLANK(K23),"",TRUNC(1.021*(K23-79)^2))</f>
        <v>915</v>
      </c>
      <c r="K23" s="115">
        <v>49.05</v>
      </c>
      <c r="L23" s="10"/>
      <c r="M23" s="184" t="str">
        <f>IF(ISBLANK(K23),"",IF(K23&gt;63.14,"",IF(K23&lt;=45.95,"TSM",IF(K23&lt;=47.5,"SM",IF(K23&lt;=49.2,"KSM",IF(K23&lt;=51.7,"I A",IF(K23&lt;=56.4,"II A",IF(K23&lt;=63.14,"III A"))))))))</f>
        <v>KSM</v>
      </c>
      <c r="N23" s="9" t="s">
        <v>347</v>
      </c>
    </row>
    <row r="24" spans="1:14" x14ac:dyDescent="0.25">
      <c r="A24" s="16">
        <v>3</v>
      </c>
      <c r="B24" s="15"/>
      <c r="C24" s="15">
        <v>13</v>
      </c>
      <c r="D24" s="14" t="s">
        <v>348</v>
      </c>
      <c r="E24" s="13" t="s">
        <v>349</v>
      </c>
      <c r="F24" s="12" t="s">
        <v>350</v>
      </c>
      <c r="G24" s="9" t="s">
        <v>31</v>
      </c>
      <c r="H24" s="246" t="s">
        <v>32</v>
      </c>
      <c r="I24" s="9"/>
      <c r="J24" s="252" t="s">
        <v>27</v>
      </c>
      <c r="K24" s="115">
        <v>51.73</v>
      </c>
      <c r="L24" s="10"/>
      <c r="M24" s="184" t="str">
        <f>IF(ISBLANK(K24),"",IF(K24&gt;63.14,"",IF(K24&lt;=45.95,"TSM",IF(K24&lt;=47.5,"SM",IF(K24&lt;=49.2,"KSM",IF(K24&lt;=51.7,"I A",IF(K24&lt;=56.4,"II A",IF(K24&lt;=63.14,"III A"))))))))</f>
        <v>II A</v>
      </c>
      <c r="N24" s="9" t="s">
        <v>116</v>
      </c>
    </row>
    <row r="25" spans="1:14" x14ac:dyDescent="0.25">
      <c r="A25" s="16">
        <v>4</v>
      </c>
      <c r="B25" s="15"/>
      <c r="C25" s="15">
        <v>86</v>
      </c>
      <c r="D25" s="14" t="s">
        <v>351</v>
      </c>
      <c r="E25" s="13" t="s">
        <v>352</v>
      </c>
      <c r="F25" s="12" t="s">
        <v>353</v>
      </c>
      <c r="G25" s="9" t="s">
        <v>37</v>
      </c>
      <c r="H25" s="246" t="s">
        <v>32</v>
      </c>
      <c r="I25" s="9"/>
      <c r="J25" s="252">
        <f>IF(ISBLANK(K25),"",TRUNC(1.021*(K25-79)^2))</f>
        <v>726</v>
      </c>
      <c r="K25" s="115">
        <v>52.32</v>
      </c>
      <c r="L25" s="10"/>
      <c r="M25" s="184" t="str">
        <f>IF(ISBLANK(K25),"",IF(K25&gt;63.14,"",IF(K25&lt;=45.95,"TSM",IF(K25&lt;=47.5,"SM",IF(K25&lt;=49.2,"KSM",IF(K25&lt;=51.7,"I A",IF(K25&lt;=56.4,"II A",IF(K25&lt;=63.14,"III A"))))))))</f>
        <v>II A</v>
      </c>
      <c r="N25" s="9" t="s">
        <v>295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9"/>
  <sheetViews>
    <sheetView workbookViewId="0">
      <selection activeCell="A3" sqref="A3"/>
    </sheetView>
  </sheetViews>
  <sheetFormatPr defaultColWidth="9.109375" defaultRowHeight="13.2" x14ac:dyDescent="0.25"/>
  <cols>
    <col min="1" max="2" width="5.109375" style="5" customWidth="1"/>
    <col min="3" max="3" width="4.6640625" style="5" customWidth="1"/>
    <col min="4" max="4" width="9.44140625" style="7" customWidth="1"/>
    <col min="5" max="5" width="16.6640625" style="1" customWidth="1"/>
    <col min="6" max="6" width="9.33203125" style="6" customWidth="1"/>
    <col min="7" max="7" width="13.44140625" style="1" customWidth="1"/>
    <col min="8" max="8" width="7.44140625" style="1" customWidth="1"/>
    <col min="9" max="9" width="12.88671875" style="1" customWidth="1"/>
    <col min="10" max="10" width="5.44140625" style="4" customWidth="1"/>
    <col min="11" max="11" width="6.44140625" style="5" customWidth="1"/>
    <col min="12" max="12" width="4.6640625" style="5" hidden="1" customWidth="1"/>
    <col min="13" max="13" width="4.44140625" style="4" customWidth="1"/>
    <col min="14" max="14" width="21.109375" style="1" customWidth="1"/>
    <col min="15" max="16384" width="9.109375" style="1"/>
  </cols>
  <sheetData>
    <row r="1" spans="1:14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"/>
    </row>
    <row r="2" spans="1:14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</row>
    <row r="3" spans="1:14" ht="15" customHeight="1" x14ac:dyDescent="0.35">
      <c r="A3" s="39"/>
      <c r="B3" s="39"/>
      <c r="C3" s="39"/>
      <c r="N3" s="38" t="s">
        <v>18</v>
      </c>
    </row>
    <row r="4" spans="1:14" ht="15.75" customHeight="1" x14ac:dyDescent="0.3">
      <c r="D4" s="37" t="s">
        <v>313</v>
      </c>
      <c r="F4" s="36"/>
      <c r="N4" s="35"/>
    </row>
    <row r="5" spans="1:14" ht="3.75" customHeight="1" x14ac:dyDescent="0.25"/>
    <row r="6" spans="1:14" ht="13.8" thickBot="1" x14ac:dyDescent="0.3">
      <c r="C6" s="34"/>
      <c r="D6" s="33"/>
      <c r="E6" s="32"/>
      <c r="F6" s="31" t="s">
        <v>149</v>
      </c>
      <c r="G6" s="30"/>
      <c r="H6" s="29"/>
    </row>
    <row r="7" spans="1:14" s="17" customFormat="1" ht="13.8" thickBot="1" x14ac:dyDescent="0.35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57</v>
      </c>
      <c r="L7" s="22" t="s">
        <v>5</v>
      </c>
      <c r="M7" s="21" t="s">
        <v>4</v>
      </c>
      <c r="N7" s="20" t="s">
        <v>3</v>
      </c>
    </row>
    <row r="8" spans="1:14" x14ac:dyDescent="0.25">
      <c r="A8" s="16">
        <v>1</v>
      </c>
      <c r="B8" s="15">
        <v>1</v>
      </c>
      <c r="C8" s="15">
        <v>99</v>
      </c>
      <c r="D8" s="14" t="s">
        <v>341</v>
      </c>
      <c r="E8" s="13" t="s">
        <v>342</v>
      </c>
      <c r="F8" s="12" t="s">
        <v>343</v>
      </c>
      <c r="G8" s="9" t="s">
        <v>45</v>
      </c>
      <c r="H8" s="9"/>
      <c r="I8" s="9"/>
      <c r="J8" s="252">
        <f>IF(ISBLANK(K8),"",TRUNC(1.021*(K8-79)^2))</f>
        <v>921</v>
      </c>
      <c r="K8" s="115">
        <v>48.95</v>
      </c>
      <c r="L8" s="10"/>
      <c r="M8" s="184" t="str">
        <f t="shared" ref="M8:M19" si="0">IF(ISBLANK(K8),"",IF(K8&gt;63.14,"",IF(K8&lt;=45.95,"TSM",IF(K8&lt;=47.5,"SM",IF(K8&lt;=49.2,"KSM",IF(K8&lt;=51.7,"I A",IF(K8&lt;=56.4,"II A",IF(K8&lt;=63.14,"III A"))))))))</f>
        <v>KSM</v>
      </c>
      <c r="N8" s="9" t="s">
        <v>38</v>
      </c>
    </row>
    <row r="9" spans="1:14" x14ac:dyDescent="0.25">
      <c r="A9" s="16">
        <v>2</v>
      </c>
      <c r="B9" s="15">
        <v>2</v>
      </c>
      <c r="C9" s="15">
        <v>134</v>
      </c>
      <c r="D9" s="14" t="s">
        <v>344</v>
      </c>
      <c r="E9" s="13" t="s">
        <v>345</v>
      </c>
      <c r="F9" s="12" t="s">
        <v>346</v>
      </c>
      <c r="G9" s="9" t="s">
        <v>125</v>
      </c>
      <c r="H9" s="9"/>
      <c r="I9" s="9"/>
      <c r="J9" s="252">
        <f>IF(ISBLANK(K9),"",TRUNC(1.021*(K9-79)^2))</f>
        <v>915</v>
      </c>
      <c r="K9" s="115">
        <v>49.05</v>
      </c>
      <c r="L9" s="10"/>
      <c r="M9" s="184" t="str">
        <f t="shared" si="0"/>
        <v>KSM</v>
      </c>
      <c r="N9" s="9" t="s">
        <v>347</v>
      </c>
    </row>
    <row r="10" spans="1:14" x14ac:dyDescent="0.25">
      <c r="A10" s="16">
        <v>3</v>
      </c>
      <c r="B10" s="15"/>
      <c r="C10" s="15">
        <v>186</v>
      </c>
      <c r="D10" s="14" t="s">
        <v>325</v>
      </c>
      <c r="E10" s="13" t="s">
        <v>326</v>
      </c>
      <c r="F10" s="12" t="s">
        <v>327</v>
      </c>
      <c r="G10" s="9" t="s">
        <v>328</v>
      </c>
      <c r="H10" s="9" t="s">
        <v>329</v>
      </c>
      <c r="I10" s="9" t="s">
        <v>330</v>
      </c>
      <c r="J10" s="252" t="s">
        <v>27</v>
      </c>
      <c r="K10" s="115">
        <v>50.68</v>
      </c>
      <c r="L10" s="10"/>
      <c r="M10" s="184" t="str">
        <f t="shared" si="0"/>
        <v>I A</v>
      </c>
      <c r="N10" s="9" t="s">
        <v>331</v>
      </c>
    </row>
    <row r="11" spans="1:14" x14ac:dyDescent="0.25">
      <c r="A11" s="16">
        <v>4</v>
      </c>
      <c r="B11" s="15"/>
      <c r="C11" s="15">
        <v>13</v>
      </c>
      <c r="D11" s="14" t="s">
        <v>348</v>
      </c>
      <c r="E11" s="13" t="s">
        <v>349</v>
      </c>
      <c r="F11" s="12" t="s">
        <v>350</v>
      </c>
      <c r="G11" s="9" t="s">
        <v>31</v>
      </c>
      <c r="H11" s="246" t="s">
        <v>32</v>
      </c>
      <c r="I11" s="9"/>
      <c r="J11" s="252" t="s">
        <v>27</v>
      </c>
      <c r="K11" s="115">
        <v>51.73</v>
      </c>
      <c r="L11" s="10"/>
      <c r="M11" s="184" t="str">
        <f t="shared" si="0"/>
        <v>II A</v>
      </c>
      <c r="N11" s="9" t="s">
        <v>116</v>
      </c>
    </row>
    <row r="12" spans="1:14" x14ac:dyDescent="0.25">
      <c r="A12" s="16">
        <v>5</v>
      </c>
      <c r="B12" s="15">
        <v>3</v>
      </c>
      <c r="C12" s="15">
        <v>86</v>
      </c>
      <c r="D12" s="14" t="s">
        <v>351</v>
      </c>
      <c r="E12" s="13" t="s">
        <v>352</v>
      </c>
      <c r="F12" s="12" t="s">
        <v>353</v>
      </c>
      <c r="G12" s="9" t="s">
        <v>37</v>
      </c>
      <c r="H12" s="246" t="s">
        <v>32</v>
      </c>
      <c r="I12" s="9"/>
      <c r="J12" s="252">
        <f>IF(ISBLANK(K12),"",TRUNC(1.021*(K12-79)^2))</f>
        <v>726</v>
      </c>
      <c r="K12" s="115">
        <v>52.32</v>
      </c>
      <c r="L12" s="10"/>
      <c r="M12" s="184" t="str">
        <f t="shared" si="0"/>
        <v>II A</v>
      </c>
      <c r="N12" s="9" t="s">
        <v>295</v>
      </c>
    </row>
    <row r="13" spans="1:14" x14ac:dyDescent="0.25">
      <c r="A13" s="16">
        <v>6</v>
      </c>
      <c r="B13" s="15"/>
      <c r="C13" s="15">
        <v>16</v>
      </c>
      <c r="D13" s="14" t="s">
        <v>332</v>
      </c>
      <c r="E13" s="13" t="s">
        <v>333</v>
      </c>
      <c r="F13" s="12" t="s">
        <v>334</v>
      </c>
      <c r="G13" s="9" t="s">
        <v>31</v>
      </c>
      <c r="H13" s="246" t="s">
        <v>32</v>
      </c>
      <c r="I13" s="9"/>
      <c r="J13" s="252" t="s">
        <v>27</v>
      </c>
      <c r="K13" s="115">
        <v>52.45</v>
      </c>
      <c r="L13" s="10"/>
      <c r="M13" s="184" t="str">
        <f t="shared" si="0"/>
        <v>II A</v>
      </c>
      <c r="N13" s="9" t="s">
        <v>295</v>
      </c>
    </row>
    <row r="14" spans="1:14" x14ac:dyDescent="0.25">
      <c r="A14" s="16">
        <v>7</v>
      </c>
      <c r="B14" s="15"/>
      <c r="C14" s="15">
        <v>49</v>
      </c>
      <c r="D14" s="14" t="s">
        <v>314</v>
      </c>
      <c r="E14" s="13" t="s">
        <v>315</v>
      </c>
      <c r="F14" s="12" t="s">
        <v>316</v>
      </c>
      <c r="G14" s="9" t="s">
        <v>31</v>
      </c>
      <c r="H14" s="246" t="s">
        <v>32</v>
      </c>
      <c r="I14" s="9"/>
      <c r="J14" s="252" t="s">
        <v>27</v>
      </c>
      <c r="K14" s="115">
        <v>55.69</v>
      </c>
      <c r="L14" s="10"/>
      <c r="M14" s="184" t="str">
        <f t="shared" si="0"/>
        <v>II A</v>
      </c>
      <c r="N14" s="9" t="s">
        <v>63</v>
      </c>
    </row>
    <row r="15" spans="1:14" x14ac:dyDescent="0.25">
      <c r="A15" s="16">
        <v>8</v>
      </c>
      <c r="B15" s="15">
        <v>4</v>
      </c>
      <c r="C15" s="15">
        <v>163</v>
      </c>
      <c r="D15" s="14" t="s">
        <v>335</v>
      </c>
      <c r="E15" s="13" t="s">
        <v>336</v>
      </c>
      <c r="F15" s="12" t="s">
        <v>337</v>
      </c>
      <c r="G15" s="9" t="s">
        <v>25</v>
      </c>
      <c r="H15" s="9"/>
      <c r="I15" s="9"/>
      <c r="J15" s="252">
        <f>IF(ISBLANK(K15),"",TRUNC(1.021*(K15-79)^2))</f>
        <v>528</v>
      </c>
      <c r="K15" s="115">
        <v>56.24</v>
      </c>
      <c r="L15" s="10"/>
      <c r="M15" s="184" t="str">
        <f t="shared" si="0"/>
        <v>II A</v>
      </c>
      <c r="N15" s="9" t="s">
        <v>26</v>
      </c>
    </row>
    <row r="16" spans="1:14" x14ac:dyDescent="0.25">
      <c r="A16" s="16">
        <v>9</v>
      </c>
      <c r="B16" s="15">
        <v>5</v>
      </c>
      <c r="C16" s="15">
        <v>174</v>
      </c>
      <c r="D16" s="14" t="s">
        <v>317</v>
      </c>
      <c r="E16" s="13" t="s">
        <v>318</v>
      </c>
      <c r="F16" s="12" t="s">
        <v>319</v>
      </c>
      <c r="G16" s="9" t="s">
        <v>25</v>
      </c>
      <c r="H16" s="9"/>
      <c r="I16" s="9"/>
      <c r="J16" s="252">
        <f>IF(ISBLANK(K16),"",TRUNC(1.021*(K16-79)^2))</f>
        <v>515</v>
      </c>
      <c r="K16" s="115">
        <v>56.53</v>
      </c>
      <c r="L16" s="10"/>
      <c r="M16" s="184" t="str">
        <f t="shared" si="0"/>
        <v>III A</v>
      </c>
      <c r="N16" s="9" t="s">
        <v>26</v>
      </c>
    </row>
    <row r="17" spans="1:14" x14ac:dyDescent="0.25">
      <c r="A17" s="16">
        <v>10</v>
      </c>
      <c r="B17" s="15">
        <v>6</v>
      </c>
      <c r="C17" s="15">
        <v>160</v>
      </c>
      <c r="D17" s="14" t="s">
        <v>258</v>
      </c>
      <c r="E17" s="13" t="s">
        <v>320</v>
      </c>
      <c r="F17" s="12" t="s">
        <v>321</v>
      </c>
      <c r="G17" s="9" t="s">
        <v>25</v>
      </c>
      <c r="H17" s="9"/>
      <c r="I17" s="9"/>
      <c r="J17" s="252">
        <f>IF(ISBLANK(K17),"",TRUNC(1.021*(K17-79)^2))</f>
        <v>357</v>
      </c>
      <c r="K17" s="115">
        <v>60.3</v>
      </c>
      <c r="L17" s="10"/>
      <c r="M17" s="184" t="str">
        <f t="shared" si="0"/>
        <v>III A</v>
      </c>
      <c r="N17" s="9" t="s">
        <v>26</v>
      </c>
    </row>
    <row r="18" spans="1:14" x14ac:dyDescent="0.25">
      <c r="A18" s="16">
        <v>11</v>
      </c>
      <c r="B18" s="15"/>
      <c r="C18" s="15">
        <v>48</v>
      </c>
      <c r="D18" s="14" t="s">
        <v>322</v>
      </c>
      <c r="E18" s="13" t="s">
        <v>323</v>
      </c>
      <c r="F18" s="12" t="s">
        <v>324</v>
      </c>
      <c r="G18" s="9" t="s">
        <v>31</v>
      </c>
      <c r="H18" s="246" t="s">
        <v>32</v>
      </c>
      <c r="I18" s="9"/>
      <c r="J18" s="252" t="s">
        <v>27</v>
      </c>
      <c r="K18" s="115">
        <v>63</v>
      </c>
      <c r="L18" s="10"/>
      <c r="M18" s="184" t="str">
        <f t="shared" si="0"/>
        <v>III A</v>
      </c>
      <c r="N18" s="9" t="s">
        <v>63</v>
      </c>
    </row>
    <row r="19" spans="1:14" x14ac:dyDescent="0.25">
      <c r="A19" s="16"/>
      <c r="B19" s="15"/>
      <c r="C19" s="15">
        <v>15</v>
      </c>
      <c r="D19" s="14" t="s">
        <v>338</v>
      </c>
      <c r="E19" s="13" t="s">
        <v>339</v>
      </c>
      <c r="F19" s="12" t="s">
        <v>340</v>
      </c>
      <c r="G19" s="9" t="s">
        <v>31</v>
      </c>
      <c r="H19" s="9"/>
      <c r="I19" s="9"/>
      <c r="J19" s="252" t="s">
        <v>27</v>
      </c>
      <c r="K19" s="115" t="s">
        <v>40</v>
      </c>
      <c r="L19" s="10"/>
      <c r="M19" s="184" t="str">
        <f t="shared" si="0"/>
        <v/>
      </c>
      <c r="N19" s="9" t="s">
        <v>281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Normal="100" workbookViewId="0">
      <selection activeCell="A3" sqref="A3"/>
    </sheetView>
  </sheetViews>
  <sheetFormatPr defaultColWidth="9.109375" defaultRowHeight="13.2" x14ac:dyDescent="0.25"/>
  <cols>
    <col min="1" max="2" width="5.109375" style="5" customWidth="1"/>
    <col min="3" max="3" width="3.88671875" style="5" customWidth="1"/>
    <col min="4" max="4" width="12.77734375" style="7" customWidth="1"/>
    <col min="5" max="5" width="13.21875" style="1" customWidth="1"/>
    <col min="6" max="6" width="9.33203125" style="6" customWidth="1"/>
    <col min="7" max="7" width="13.33203125" style="1" customWidth="1"/>
    <col min="8" max="8" width="8.33203125" style="1" customWidth="1"/>
    <col min="9" max="9" width="12.33203125" style="1" customWidth="1"/>
    <col min="10" max="10" width="5.44140625" style="4" customWidth="1"/>
    <col min="11" max="11" width="8.33203125" style="5" customWidth="1"/>
    <col min="12" max="12" width="4.44140625" style="4" customWidth="1"/>
    <col min="13" max="13" width="24.5546875" style="1" customWidth="1"/>
    <col min="14" max="16384" width="9.109375" style="1"/>
  </cols>
  <sheetData>
    <row r="1" spans="1:13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"/>
    </row>
    <row r="2" spans="1:13" s="40" customFormat="1" ht="22.95" customHeight="1" x14ac:dyDescent="0.3">
      <c r="A2" s="385" t="s">
        <v>20</v>
      </c>
      <c r="B2" s="385"/>
      <c r="C2" s="46"/>
      <c r="D2" s="45"/>
      <c r="F2" s="44"/>
      <c r="J2" s="42"/>
      <c r="K2" s="43"/>
      <c r="L2" s="42"/>
      <c r="M2" s="41" t="s">
        <v>19</v>
      </c>
    </row>
    <row r="3" spans="1:13" ht="15" customHeight="1" x14ac:dyDescent="0.35">
      <c r="A3" s="39"/>
      <c r="B3" s="39"/>
      <c r="C3" s="39"/>
      <c r="M3" s="38" t="s">
        <v>542</v>
      </c>
    </row>
    <row r="4" spans="1:13" ht="15.75" customHeight="1" x14ac:dyDescent="0.3">
      <c r="D4" s="37" t="s">
        <v>598</v>
      </c>
      <c r="F4" s="36"/>
      <c r="M4" s="35"/>
    </row>
    <row r="5" spans="1:13" ht="3.75" customHeight="1" x14ac:dyDescent="0.25">
      <c r="J5" s="386">
        <v>1.1574074074074073E-5</v>
      </c>
    </row>
    <row r="6" spans="1:13" ht="13.8" thickBot="1" x14ac:dyDescent="0.3">
      <c r="C6" s="34"/>
      <c r="D6" s="33"/>
      <c r="E6" s="32"/>
      <c r="F6" s="31" t="s">
        <v>7</v>
      </c>
      <c r="G6" s="30"/>
      <c r="H6" s="29"/>
    </row>
    <row r="7" spans="1:13" s="17" customFormat="1" ht="13.8" thickBot="1" x14ac:dyDescent="0.35">
      <c r="A7" s="28" t="s">
        <v>41</v>
      </c>
      <c r="B7" s="22" t="s">
        <v>43</v>
      </c>
      <c r="C7" s="23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1" t="s">
        <v>4</v>
      </c>
      <c r="M7" s="20" t="s">
        <v>3</v>
      </c>
    </row>
    <row r="8" spans="1:13" ht="13.95" customHeight="1" x14ac:dyDescent="0.25">
      <c r="A8" s="16">
        <v>1</v>
      </c>
      <c r="B8" s="15">
        <v>1</v>
      </c>
      <c r="C8" s="15">
        <v>128</v>
      </c>
      <c r="D8" s="14" t="s">
        <v>145</v>
      </c>
      <c r="E8" s="13" t="s">
        <v>146</v>
      </c>
      <c r="F8" s="12" t="s">
        <v>147</v>
      </c>
      <c r="G8" s="9" t="s">
        <v>103</v>
      </c>
      <c r="H8" s="9" t="s">
        <v>32</v>
      </c>
      <c r="I8" s="9"/>
      <c r="J8" s="252">
        <f>IF(ISBLANK(K8),"",TRUNC(0.0688*((K8/$J$5)-250)^2))</f>
        <v>890</v>
      </c>
      <c r="K8" s="254">
        <v>1.5769675925925927E-3</v>
      </c>
      <c r="L8" s="387" t="str">
        <f t="shared" ref="L8:L15" si="0">IF(ISBLANK(K8),"",IF(K8&gt;0.00200393518518519,"",IF(K8&lt;=0.00140393518518519,"TSM",IF(K8&lt;=0.00145833333333333,"SM",IF(K8&lt;=0.0015625,"KSM",IF(K8&lt;=0.00166666666666667,"I A",IF(K8&lt;=0.00164351851851852,"II A",IF(K8&lt;=0.00200393518518519,"III A"))))))))</f>
        <v>I A</v>
      </c>
      <c r="M8" s="9" t="s">
        <v>148</v>
      </c>
    </row>
    <row r="9" spans="1:13" ht="13.95" customHeight="1" x14ac:dyDescent="0.25">
      <c r="A9" s="16">
        <v>2</v>
      </c>
      <c r="B9" s="15">
        <v>2</v>
      </c>
      <c r="C9" s="15">
        <v>114</v>
      </c>
      <c r="D9" s="14" t="s">
        <v>367</v>
      </c>
      <c r="E9" s="13" t="s">
        <v>366</v>
      </c>
      <c r="F9" s="12" t="s">
        <v>365</v>
      </c>
      <c r="G9" s="9" t="s">
        <v>59</v>
      </c>
      <c r="H9" s="9"/>
      <c r="I9" s="9"/>
      <c r="J9" s="252">
        <f>IF(ISBLANK(K9),"",TRUNC(0.0688*((K9/$J$5)-250)^2))</f>
        <v>876</v>
      </c>
      <c r="K9" s="254">
        <v>1.5868055555555557E-3</v>
      </c>
      <c r="L9" s="387" t="str">
        <f t="shared" si="0"/>
        <v>I A</v>
      </c>
      <c r="M9" s="9" t="s">
        <v>364</v>
      </c>
    </row>
    <row r="10" spans="1:13" ht="13.95" customHeight="1" x14ac:dyDescent="0.25">
      <c r="A10" s="16">
        <v>3</v>
      </c>
      <c r="B10" s="15">
        <v>3</v>
      </c>
      <c r="C10" s="15">
        <v>167</v>
      </c>
      <c r="D10" s="14" t="s">
        <v>370</v>
      </c>
      <c r="E10" s="13" t="s">
        <v>369</v>
      </c>
      <c r="F10" s="12" t="s">
        <v>368</v>
      </c>
      <c r="G10" s="9" t="s">
        <v>25</v>
      </c>
      <c r="H10" s="9"/>
      <c r="I10" s="9"/>
      <c r="J10" s="252">
        <f>IF(ISBLANK(K10),"",TRUNC(0.0688*((K10/$J$5)-250)^2))</f>
        <v>852</v>
      </c>
      <c r="K10" s="254">
        <v>1.6054398148148148E-3</v>
      </c>
      <c r="L10" s="387" t="str">
        <f t="shared" si="0"/>
        <v>I A</v>
      </c>
      <c r="M10" s="9" t="s">
        <v>720</v>
      </c>
    </row>
    <row r="11" spans="1:13" ht="13.95" customHeight="1" x14ac:dyDescent="0.25">
      <c r="A11" s="16">
        <v>4</v>
      </c>
      <c r="B11" s="15"/>
      <c r="C11" s="15">
        <v>1</v>
      </c>
      <c r="D11" s="14" t="s">
        <v>454</v>
      </c>
      <c r="E11" s="13" t="s">
        <v>599</v>
      </c>
      <c r="F11" s="12" t="s">
        <v>600</v>
      </c>
      <c r="G11" s="9" t="s">
        <v>547</v>
      </c>
      <c r="H11" s="9" t="s">
        <v>546</v>
      </c>
      <c r="I11" s="9"/>
      <c r="J11" s="252" t="s">
        <v>27</v>
      </c>
      <c r="K11" s="254">
        <v>1.9189814814814814E-3</v>
      </c>
      <c r="L11" s="387" t="str">
        <f t="shared" si="0"/>
        <v>III A</v>
      </c>
      <c r="M11" s="9" t="s">
        <v>545</v>
      </c>
    </row>
    <row r="12" spans="1:13" ht="13.95" customHeight="1" x14ac:dyDescent="0.25">
      <c r="A12" s="16">
        <v>5</v>
      </c>
      <c r="B12" s="15"/>
      <c r="C12" s="15">
        <v>77</v>
      </c>
      <c r="D12" s="14" t="s">
        <v>550</v>
      </c>
      <c r="E12" s="13" t="s">
        <v>601</v>
      </c>
      <c r="F12" s="12" t="s">
        <v>602</v>
      </c>
      <c r="G12" s="9" t="s">
        <v>603</v>
      </c>
      <c r="H12" s="9" t="s">
        <v>604</v>
      </c>
      <c r="I12" s="9"/>
      <c r="J12" s="252" t="s">
        <v>27</v>
      </c>
      <c r="K12" s="254">
        <v>1.9333333333333331E-3</v>
      </c>
      <c r="L12" s="387" t="str">
        <f t="shared" si="0"/>
        <v>III A</v>
      </c>
      <c r="M12" s="9" t="s">
        <v>605</v>
      </c>
    </row>
    <row r="13" spans="1:13" ht="13.95" customHeight="1" x14ac:dyDescent="0.25">
      <c r="A13" s="16">
        <v>6</v>
      </c>
      <c r="B13" s="15">
        <v>4</v>
      </c>
      <c r="C13" s="15">
        <v>145</v>
      </c>
      <c r="D13" s="14" t="s">
        <v>360</v>
      </c>
      <c r="E13" s="13" t="s">
        <v>359</v>
      </c>
      <c r="F13" s="12" t="s">
        <v>358</v>
      </c>
      <c r="G13" s="9" t="s">
        <v>70</v>
      </c>
      <c r="H13" s="9"/>
      <c r="I13" s="9"/>
      <c r="J13" s="252">
        <f>IF(ISBLANK(K13),"",TRUNC(0.0688*((K13/$J$5)-250)^2))</f>
        <v>351</v>
      </c>
      <c r="K13" s="254">
        <v>2.0663194444444448E-3</v>
      </c>
      <c r="L13" s="387" t="str">
        <f t="shared" si="0"/>
        <v/>
      </c>
      <c r="M13" s="9" t="s">
        <v>354</v>
      </c>
    </row>
    <row r="14" spans="1:13" ht="13.95" customHeight="1" x14ac:dyDescent="0.25">
      <c r="A14" s="16"/>
      <c r="B14" s="15"/>
      <c r="C14" s="15">
        <v>76</v>
      </c>
      <c r="D14" s="14" t="s">
        <v>162</v>
      </c>
      <c r="E14" s="13" t="s">
        <v>606</v>
      </c>
      <c r="F14" s="12" t="s">
        <v>607</v>
      </c>
      <c r="G14" s="9" t="s">
        <v>603</v>
      </c>
      <c r="H14" s="9" t="s">
        <v>604</v>
      </c>
      <c r="I14" s="9"/>
      <c r="J14" s="252" t="s">
        <v>27</v>
      </c>
      <c r="K14" s="254" t="s">
        <v>40</v>
      </c>
      <c r="L14" s="387" t="str">
        <f t="shared" si="0"/>
        <v/>
      </c>
      <c r="M14" s="9" t="s">
        <v>605</v>
      </c>
    </row>
    <row r="15" spans="1:13" ht="13.95" customHeight="1" x14ac:dyDescent="0.25">
      <c r="A15" s="16"/>
      <c r="B15" s="15"/>
      <c r="C15" s="15">
        <v>147</v>
      </c>
      <c r="D15" s="14" t="s">
        <v>357</v>
      </c>
      <c r="E15" s="13" t="s">
        <v>356</v>
      </c>
      <c r="F15" s="12" t="s">
        <v>355</v>
      </c>
      <c r="G15" s="9" t="s">
        <v>70</v>
      </c>
      <c r="H15" s="9"/>
      <c r="I15" s="9"/>
      <c r="J15" s="252" t="s">
        <v>27</v>
      </c>
      <c r="K15" s="254" t="s">
        <v>40</v>
      </c>
      <c r="L15" s="387" t="str">
        <f t="shared" si="0"/>
        <v/>
      </c>
      <c r="M15" s="9" t="s">
        <v>354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5.109375" style="5" customWidth="1"/>
    <col min="2" max="2" width="5.109375" style="5" hidden="1" customWidth="1"/>
    <col min="3" max="3" width="3.88671875" style="5" customWidth="1"/>
    <col min="4" max="4" width="13.6640625" style="7" customWidth="1"/>
    <col min="5" max="5" width="13.5546875" style="1" customWidth="1"/>
    <col min="6" max="6" width="9.33203125" style="6" customWidth="1"/>
    <col min="7" max="7" width="11.6640625" style="1" customWidth="1"/>
    <col min="8" max="8" width="8.6640625" style="1" customWidth="1"/>
    <col min="9" max="9" width="9" style="1" customWidth="1"/>
    <col min="10" max="10" width="5.44140625" style="4" customWidth="1"/>
    <col min="11" max="11" width="8.33203125" style="5" customWidth="1"/>
    <col min="12" max="12" width="4.44140625" style="4" customWidth="1"/>
    <col min="13" max="13" width="25.88671875" style="1" customWidth="1"/>
    <col min="14" max="16384" width="9.109375" style="1"/>
  </cols>
  <sheetData>
    <row r="1" spans="1:13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"/>
    </row>
    <row r="2" spans="1:13" s="40" customFormat="1" ht="22.95" customHeight="1" x14ac:dyDescent="0.3">
      <c r="A2" s="385" t="s">
        <v>20</v>
      </c>
      <c r="B2" s="385"/>
      <c r="C2" s="46"/>
      <c r="D2" s="45"/>
      <c r="F2" s="44"/>
      <c r="J2" s="42"/>
      <c r="K2" s="43"/>
      <c r="L2" s="42"/>
      <c r="M2" s="41" t="s">
        <v>19</v>
      </c>
    </row>
    <row r="3" spans="1:13" ht="15" customHeight="1" x14ac:dyDescent="0.35">
      <c r="A3" s="39"/>
      <c r="B3" s="39"/>
      <c r="C3" s="39"/>
      <c r="M3" s="38" t="s">
        <v>542</v>
      </c>
    </row>
    <row r="4" spans="1:13" ht="15.75" customHeight="1" x14ac:dyDescent="0.3">
      <c r="D4" s="37" t="s">
        <v>657</v>
      </c>
      <c r="F4" s="36"/>
      <c r="M4" s="35"/>
    </row>
    <row r="5" spans="1:13" ht="3.75" customHeight="1" x14ac:dyDescent="0.25">
      <c r="J5" s="352">
        <v>1.1574074074074073E-5</v>
      </c>
    </row>
    <row r="6" spans="1:13" ht="13.8" thickBot="1" x14ac:dyDescent="0.3">
      <c r="C6" s="34"/>
      <c r="D6" s="33"/>
      <c r="E6" s="32">
        <v>1</v>
      </c>
      <c r="F6" s="31" t="s">
        <v>112</v>
      </c>
      <c r="G6" s="30">
        <v>2</v>
      </c>
      <c r="H6" s="29"/>
    </row>
    <row r="7" spans="1:13" s="17" customFormat="1" ht="13.8" thickBot="1" x14ac:dyDescent="0.35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1" t="s">
        <v>4</v>
      </c>
      <c r="M7" s="20" t="s">
        <v>3</v>
      </c>
    </row>
    <row r="8" spans="1:13" ht="13.95" customHeight="1" x14ac:dyDescent="0.25">
      <c r="A8" s="16">
        <v>1</v>
      </c>
      <c r="B8" s="15"/>
      <c r="C8" s="15">
        <v>7</v>
      </c>
      <c r="D8" s="14" t="s">
        <v>658</v>
      </c>
      <c r="E8" s="13" t="s">
        <v>659</v>
      </c>
      <c r="F8" s="12" t="s">
        <v>660</v>
      </c>
      <c r="G8" s="9" t="s">
        <v>547</v>
      </c>
      <c r="H8" s="9" t="s">
        <v>546</v>
      </c>
      <c r="I8" s="9"/>
      <c r="J8" s="252" t="s">
        <v>27</v>
      </c>
      <c r="K8" s="281">
        <v>1.4614583333333331E-3</v>
      </c>
      <c r="L8" s="282" t="str">
        <f>IF(ISBLANK(K8),"",IF(K8&gt;0.00164351851851852,"",IF(K8&lt;=0.0012337962962963,"TSM",IF(K8&lt;=0.00126736111111111,"SM",IF(K8&lt;=0.00131944444444444,"KSM",IF(K8&lt;=0.00140046296296296,"I A",IF(K8&lt;=0.00152777777777778,"II A",IF(K8&lt;=0.00174930555555556,"III A"))))))))</f>
        <v>II A</v>
      </c>
      <c r="M8" s="9" t="s">
        <v>545</v>
      </c>
    </row>
    <row r="9" spans="1:13" ht="13.95" customHeight="1" x14ac:dyDescent="0.25">
      <c r="A9" s="16">
        <v>2</v>
      </c>
      <c r="B9" s="15"/>
      <c r="C9" s="15">
        <v>67</v>
      </c>
      <c r="D9" s="14" t="s">
        <v>338</v>
      </c>
      <c r="E9" s="13" t="s">
        <v>402</v>
      </c>
      <c r="F9" s="12" t="s">
        <v>403</v>
      </c>
      <c r="G9" s="9" t="s">
        <v>31</v>
      </c>
      <c r="H9" s="9" t="s">
        <v>32</v>
      </c>
      <c r="I9" s="9"/>
      <c r="J9" s="252" t="s">
        <v>27</v>
      </c>
      <c r="K9" s="281">
        <v>1.4888888888888888E-3</v>
      </c>
      <c r="L9" s="282" t="str">
        <f>IF(ISBLANK(K9),"",IF(K9&gt;0.00164351851851852,"",IF(K9&lt;=0.0012337962962963,"TSM",IF(K9&lt;=0.00126736111111111,"SM",IF(K9&lt;=0.00131944444444444,"KSM",IF(K9&lt;=0.00140046296296296,"I A",IF(K9&lt;=0.00152777777777778,"II A",IF(K9&lt;=0.00174930555555556,"III A"))))))))</f>
        <v>II A</v>
      </c>
      <c r="M9" s="9" t="s">
        <v>404</v>
      </c>
    </row>
    <row r="10" spans="1:13" ht="13.95" customHeight="1" x14ac:dyDescent="0.25">
      <c r="A10" s="16">
        <v>3</v>
      </c>
      <c r="B10" s="15"/>
      <c r="C10" s="15">
        <v>78</v>
      </c>
      <c r="D10" s="14" t="s">
        <v>661</v>
      </c>
      <c r="E10" s="13" t="s">
        <v>662</v>
      </c>
      <c r="F10" s="12" t="s">
        <v>663</v>
      </c>
      <c r="G10" s="9" t="s">
        <v>603</v>
      </c>
      <c r="H10" s="9" t="s">
        <v>604</v>
      </c>
      <c r="I10" s="9"/>
      <c r="J10" s="252" t="s">
        <v>27</v>
      </c>
      <c r="K10" s="281">
        <v>1.4925925925925925E-3</v>
      </c>
      <c r="L10" s="282" t="str">
        <f>IF(ISBLANK(K10),"",IF(K10&gt;0.00164351851851852,"",IF(K10&lt;=0.0012337962962963,"TSM",IF(K10&lt;=0.00126736111111111,"SM",IF(K10&lt;=0.00131944444444444,"KSM",IF(K10&lt;=0.00140046296296296,"I A",IF(K10&lt;=0.00152777777777778,"II A",IF(K10&lt;=0.00174930555555556,"III A"))))))))</f>
        <v>II A</v>
      </c>
      <c r="M10" s="9" t="s">
        <v>605</v>
      </c>
    </row>
    <row r="11" spans="1:13" ht="13.95" customHeight="1" x14ac:dyDescent="0.25">
      <c r="A11" s="16">
        <v>4</v>
      </c>
      <c r="B11" s="15"/>
      <c r="C11" s="15">
        <v>141</v>
      </c>
      <c r="D11" s="14" t="s">
        <v>664</v>
      </c>
      <c r="E11" s="13" t="s">
        <v>665</v>
      </c>
      <c r="F11" s="12" t="s">
        <v>666</v>
      </c>
      <c r="G11" s="9" t="s">
        <v>70</v>
      </c>
      <c r="H11" s="9"/>
      <c r="I11" s="9"/>
      <c r="J11" s="252">
        <f>IF(ISBLANK(K11),"",TRUNC(0.198*((K11/$J$5)-182)^2))</f>
        <v>390</v>
      </c>
      <c r="K11" s="281">
        <v>1.5922453703703704E-3</v>
      </c>
      <c r="L11" s="282" t="str">
        <f>IF(ISBLANK(K11),"",IF(K11&gt;0.00164351851851852,"",IF(K11&lt;=0.0012337962962963,"TSM",IF(K11&lt;=0.00126736111111111,"SM",IF(K11&lt;=0.00131944444444444,"KSM",IF(K11&lt;=0.00140046296296296,"I A",IF(K11&lt;=0.00152777777777778,"II A",IF(K11&lt;=0.00174930555555556,"III A"))))))))</f>
        <v>III A</v>
      </c>
      <c r="M11" s="9" t="s">
        <v>667</v>
      </c>
    </row>
    <row r="12" spans="1:13" ht="13.95" customHeight="1" x14ac:dyDescent="0.25">
      <c r="A12" s="16">
        <v>5</v>
      </c>
      <c r="B12" s="15"/>
      <c r="C12" s="15">
        <v>143</v>
      </c>
      <c r="D12" s="14" t="s">
        <v>396</v>
      </c>
      <c r="E12" s="13" t="s">
        <v>397</v>
      </c>
      <c r="F12" s="12" t="s">
        <v>398</v>
      </c>
      <c r="G12" s="9" t="s">
        <v>70</v>
      </c>
      <c r="H12" s="9"/>
      <c r="I12" s="9"/>
      <c r="J12" s="252">
        <f>IF(ISBLANK(K12),"",TRUNC(0.198*((K12/$J$5)-182)^2))</f>
        <v>369</v>
      </c>
      <c r="K12" s="281">
        <v>1.6068287037037034E-3</v>
      </c>
      <c r="L12" s="282" t="str">
        <f>IF(ISBLANK(K12),"",IF(K12&gt;0.00164351851851852,"",IF(K12&lt;=0.0012337962962963,"TSM",IF(K12&lt;=0.00126736111111111,"SM",IF(K12&lt;=0.00131944444444444,"KSM",IF(K12&lt;=0.00140046296296296,"I A",IF(K12&lt;=0.00152777777777778,"II A",IF(K12&lt;=0.00174930555555556,"III A"))))))))</f>
        <v>III A</v>
      </c>
      <c r="M12" s="9" t="s">
        <v>354</v>
      </c>
    </row>
    <row r="13" spans="1:13" ht="3.75" customHeight="1" x14ac:dyDescent="0.25">
      <c r="J13" s="352">
        <v>1.1574074074074073E-5</v>
      </c>
    </row>
    <row r="14" spans="1:13" ht="13.8" thickBot="1" x14ac:dyDescent="0.3">
      <c r="C14" s="34"/>
      <c r="D14" s="33"/>
      <c r="E14" s="32">
        <v>2</v>
      </c>
      <c r="F14" s="31" t="s">
        <v>112</v>
      </c>
      <c r="G14" s="30">
        <v>2</v>
      </c>
      <c r="H14" s="29"/>
    </row>
    <row r="15" spans="1:13" s="17" customFormat="1" ht="13.8" thickBot="1" x14ac:dyDescent="0.35">
      <c r="A15" s="28" t="s">
        <v>41</v>
      </c>
      <c r="B15" s="23"/>
      <c r="C15" s="27" t="s">
        <v>16</v>
      </c>
      <c r="D15" s="26" t="s">
        <v>15</v>
      </c>
      <c r="E15" s="25" t="s">
        <v>14</v>
      </c>
      <c r="F15" s="24" t="s">
        <v>13</v>
      </c>
      <c r="G15" s="22" t="s">
        <v>12</v>
      </c>
      <c r="H15" s="22" t="s">
        <v>189</v>
      </c>
      <c r="I15" s="22" t="s">
        <v>10</v>
      </c>
      <c r="J15" s="24" t="s">
        <v>9</v>
      </c>
      <c r="K15" s="22" t="s">
        <v>57</v>
      </c>
      <c r="L15" s="21" t="s">
        <v>4</v>
      </c>
      <c r="M15" s="20" t="s">
        <v>3</v>
      </c>
    </row>
    <row r="16" spans="1:13" ht="13.95" customHeight="1" x14ac:dyDescent="0.25">
      <c r="A16" s="16">
        <v>1</v>
      </c>
      <c r="B16" s="15"/>
      <c r="C16" s="15">
        <v>148</v>
      </c>
      <c r="D16" s="14" t="s">
        <v>388</v>
      </c>
      <c r="E16" s="13" t="s">
        <v>389</v>
      </c>
      <c r="F16" s="12" t="s">
        <v>390</v>
      </c>
      <c r="G16" s="9" t="s">
        <v>70</v>
      </c>
      <c r="H16" s="9"/>
      <c r="I16" s="9"/>
      <c r="J16" s="252">
        <f>IF(ISBLANK(K16),"",TRUNC(0.198*((K16/$J$5)-182)^2))</f>
        <v>814</v>
      </c>
      <c r="K16" s="281">
        <v>1.3641203703703704E-3</v>
      </c>
      <c r="L16" s="282" t="str">
        <f>IF(ISBLANK(K16),"",IF(K16&gt;0.00164351851851852,"",IF(K16&lt;=0.0012337962962963,"TSM",IF(K16&lt;=0.00126736111111111,"SM",IF(K16&lt;=0.00131944444444444,"KSM",IF(K16&lt;=0.00140046296296296,"I A",IF(K16&lt;=0.00152777777777778,"II A",IF(K16&lt;=0.00174930555555556,"III A"))))))))</f>
        <v>I A</v>
      </c>
      <c r="M16" s="9" t="s">
        <v>391</v>
      </c>
    </row>
    <row r="17" spans="1:13" ht="13.95" customHeight="1" x14ac:dyDescent="0.25">
      <c r="A17" s="16">
        <v>2</v>
      </c>
      <c r="B17" s="15"/>
      <c r="C17" s="15">
        <v>142</v>
      </c>
      <c r="D17" s="14" t="s">
        <v>384</v>
      </c>
      <c r="E17" s="13" t="s">
        <v>385</v>
      </c>
      <c r="F17" s="12" t="s">
        <v>386</v>
      </c>
      <c r="G17" s="9" t="s">
        <v>70</v>
      </c>
      <c r="H17" s="9"/>
      <c r="I17" s="9"/>
      <c r="J17" s="252">
        <f>IF(ISBLANK(K17),"",TRUNC(0.198*((K17/$J$5)-182)^2))</f>
        <v>802</v>
      </c>
      <c r="K17" s="281">
        <v>1.3697916666666667E-3</v>
      </c>
      <c r="L17" s="282" t="str">
        <f>IF(ISBLANK(K17),"",IF(K17&gt;0.00164351851851852,"",IF(K17&lt;=0.0012337962962963,"TSM",IF(K17&lt;=0.00126736111111111,"SM",IF(K17&lt;=0.00131944444444444,"KSM",IF(K17&lt;=0.00140046296296296,"I A",IF(K17&lt;=0.00152777777777778,"II A",IF(K17&lt;=0.00174930555555556,"III A"))))))))</f>
        <v>I A</v>
      </c>
      <c r="M17" s="9" t="s">
        <v>387</v>
      </c>
    </row>
    <row r="18" spans="1:13" ht="13.95" customHeight="1" x14ac:dyDescent="0.25">
      <c r="A18" s="16">
        <v>3</v>
      </c>
      <c r="B18" s="15"/>
      <c r="C18" s="15">
        <v>80</v>
      </c>
      <c r="D18" s="14" t="s">
        <v>668</v>
      </c>
      <c r="E18" s="13" t="s">
        <v>669</v>
      </c>
      <c r="F18" s="12" t="s">
        <v>670</v>
      </c>
      <c r="G18" s="9" t="s">
        <v>671</v>
      </c>
      <c r="H18" s="9"/>
      <c r="I18" s="9"/>
      <c r="J18" s="252" t="s">
        <v>647</v>
      </c>
      <c r="K18" s="281">
        <v>1.3858796296296295E-3</v>
      </c>
      <c r="L18" s="282" t="str">
        <f>IF(ISBLANK(K18),"",IF(K18&gt;0.00164351851851852,"",IF(K18&lt;=0.0012337962962963,"TSM",IF(K18&lt;=0.00126736111111111,"SM",IF(K18&lt;=0.00131944444444444,"KSM",IF(K18&lt;=0.00140046296296296,"I A",IF(K18&lt;=0.00152777777777778,"II A",IF(K18&lt;=0.00174930555555556,"III A"))))))))</f>
        <v>I A</v>
      </c>
      <c r="M18" s="9" t="s">
        <v>672</v>
      </c>
    </row>
    <row r="19" spans="1:13" ht="13.95" customHeight="1" x14ac:dyDescent="0.25">
      <c r="A19" s="16">
        <v>4</v>
      </c>
      <c r="B19" s="15"/>
      <c r="C19" s="15">
        <v>9</v>
      </c>
      <c r="D19" s="14" t="s">
        <v>673</v>
      </c>
      <c r="E19" s="13" t="s">
        <v>674</v>
      </c>
      <c r="F19" s="12" t="s">
        <v>675</v>
      </c>
      <c r="G19" s="9" t="s">
        <v>31</v>
      </c>
      <c r="H19" s="9" t="s">
        <v>32</v>
      </c>
      <c r="I19" s="9"/>
      <c r="J19" s="252" t="s">
        <v>27</v>
      </c>
      <c r="K19" s="281">
        <v>1.3871527777777779E-3</v>
      </c>
      <c r="L19" s="282" t="str">
        <f>IF(ISBLANK(K19),"",IF(K19&gt;0.00164351851851852,"",IF(K19&lt;=0.0012337962962963,"TSM",IF(K19&lt;=0.00126736111111111,"SM",IF(K19&lt;=0.00131944444444444,"KSM",IF(K19&lt;=0.00140046296296296,"I A",IF(K19&lt;=0.00152777777777778,"II A",IF(K19&lt;=0.00174930555555556,"III A"))))))))</f>
        <v>I A</v>
      </c>
      <c r="M19" s="9" t="s">
        <v>676</v>
      </c>
    </row>
    <row r="20" spans="1:13" ht="13.95" customHeight="1" x14ac:dyDescent="0.25">
      <c r="A20" s="16"/>
      <c r="B20" s="15"/>
      <c r="C20" s="15">
        <v>130</v>
      </c>
      <c r="D20" s="14" t="s">
        <v>22</v>
      </c>
      <c r="E20" s="13" t="s">
        <v>677</v>
      </c>
      <c r="F20" s="12" t="s">
        <v>678</v>
      </c>
      <c r="G20" s="9" t="s">
        <v>275</v>
      </c>
      <c r="H20" s="9" t="s">
        <v>276</v>
      </c>
      <c r="I20" s="9"/>
      <c r="J20" s="252" t="s">
        <v>27</v>
      </c>
      <c r="K20" s="281" t="s">
        <v>40</v>
      </c>
      <c r="L20" s="282" t="str">
        <f>IF(ISBLANK(K20),"",IF(K20&gt;0.00164351851851852,"",IF(K20&lt;=0.0012337962962963,"TSM",IF(K20&lt;=0.00126736111111111,"SM",IF(K20&lt;=0.00131944444444444,"KSM",IF(K20&lt;=0.00140046296296296,"I A",IF(K20&lt;=0.00152777777777778,"II A",IF(K20&lt;=0.00174930555555556,"III A"))))))))</f>
        <v/>
      </c>
      <c r="M20" s="9" t="s">
        <v>679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7"/>
  <sheetViews>
    <sheetView zoomScaleNormal="100" workbookViewId="0">
      <selection activeCell="A3" sqref="A3"/>
    </sheetView>
  </sheetViews>
  <sheetFormatPr defaultColWidth="9.109375" defaultRowHeight="13.2" x14ac:dyDescent="0.25"/>
  <cols>
    <col min="1" max="2" width="5.109375" style="5" customWidth="1"/>
    <col min="3" max="3" width="3.88671875" style="5" customWidth="1"/>
    <col min="4" max="4" width="13.6640625" style="7" customWidth="1"/>
    <col min="5" max="5" width="13.5546875" style="1" customWidth="1"/>
    <col min="6" max="6" width="9.33203125" style="6" customWidth="1"/>
    <col min="7" max="7" width="11.6640625" style="1" customWidth="1"/>
    <col min="8" max="8" width="8.6640625" style="1" customWidth="1"/>
    <col min="9" max="9" width="9" style="1" customWidth="1"/>
    <col min="10" max="10" width="5.44140625" style="4" customWidth="1"/>
    <col min="11" max="11" width="8.33203125" style="5" customWidth="1"/>
    <col min="12" max="12" width="4.44140625" style="4" customWidth="1"/>
    <col min="13" max="13" width="25.88671875" style="1" customWidth="1"/>
    <col min="14" max="16384" width="9.109375" style="1"/>
  </cols>
  <sheetData>
    <row r="1" spans="1:13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"/>
    </row>
    <row r="2" spans="1:13" s="40" customFormat="1" ht="22.95" customHeight="1" x14ac:dyDescent="0.3">
      <c r="A2" s="385" t="s">
        <v>20</v>
      </c>
      <c r="B2" s="385"/>
      <c r="C2" s="46"/>
      <c r="D2" s="45"/>
      <c r="F2" s="44"/>
      <c r="J2" s="42"/>
      <c r="K2" s="43"/>
      <c r="L2" s="42"/>
      <c r="M2" s="41" t="s">
        <v>19</v>
      </c>
    </row>
    <row r="3" spans="1:13" ht="15" customHeight="1" x14ac:dyDescent="0.35">
      <c r="A3" s="39"/>
      <c r="B3" s="39"/>
      <c r="C3" s="39"/>
      <c r="M3" s="38" t="s">
        <v>542</v>
      </c>
    </row>
    <row r="4" spans="1:13" ht="15.75" customHeight="1" x14ac:dyDescent="0.3">
      <c r="D4" s="37" t="s">
        <v>657</v>
      </c>
      <c r="F4" s="36"/>
      <c r="M4" s="35"/>
    </row>
    <row r="5" spans="1:13" ht="3.75" customHeight="1" x14ac:dyDescent="0.25">
      <c r="J5" s="352">
        <v>1.1574074074074073E-5</v>
      </c>
    </row>
    <row r="6" spans="1:13" ht="13.8" thickBot="1" x14ac:dyDescent="0.3">
      <c r="C6" s="34"/>
      <c r="D6" s="33"/>
      <c r="E6" s="32"/>
      <c r="F6" s="31" t="s">
        <v>149</v>
      </c>
      <c r="G6" s="30"/>
      <c r="H6" s="29"/>
    </row>
    <row r="7" spans="1:13" s="17" customFormat="1" ht="13.8" thickBot="1" x14ac:dyDescent="0.35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1" t="s">
        <v>4</v>
      </c>
      <c r="M7" s="20" t="s">
        <v>3</v>
      </c>
    </row>
    <row r="8" spans="1:13" ht="13.95" customHeight="1" x14ac:dyDescent="0.25">
      <c r="A8" s="16">
        <v>1</v>
      </c>
      <c r="B8" s="15">
        <v>1</v>
      </c>
      <c r="C8" s="15">
        <v>148</v>
      </c>
      <c r="D8" s="14" t="s">
        <v>388</v>
      </c>
      <c r="E8" s="13" t="s">
        <v>389</v>
      </c>
      <c r="F8" s="12" t="s">
        <v>390</v>
      </c>
      <c r="G8" s="9" t="s">
        <v>70</v>
      </c>
      <c r="H8" s="9"/>
      <c r="I8" s="9"/>
      <c r="J8" s="252">
        <f>IF(ISBLANK(K8),"",TRUNC(0.198*((K8/$J$5)-182)^2))</f>
        <v>814</v>
      </c>
      <c r="K8" s="281">
        <v>1.3641203703703704E-3</v>
      </c>
      <c r="L8" s="282" t="str">
        <f t="shared" ref="L8:L17" si="0">IF(ISBLANK(K8),"",IF(K8&gt;0.00164351851851852,"",IF(K8&lt;=0.0012337962962963,"TSM",IF(K8&lt;=0.00126736111111111,"SM",IF(K8&lt;=0.00131944444444444,"KSM",IF(K8&lt;=0.00140046296296296,"I A",IF(K8&lt;=0.00152777777777778,"II A",IF(K8&lt;=0.00174930555555556,"III A"))))))))</f>
        <v>I A</v>
      </c>
      <c r="M8" s="9" t="s">
        <v>391</v>
      </c>
    </row>
    <row r="9" spans="1:13" ht="13.95" customHeight="1" x14ac:dyDescent="0.25">
      <c r="A9" s="16">
        <v>2</v>
      </c>
      <c r="B9" s="15">
        <v>2</v>
      </c>
      <c r="C9" s="15">
        <v>142</v>
      </c>
      <c r="D9" s="14" t="s">
        <v>384</v>
      </c>
      <c r="E9" s="13" t="s">
        <v>385</v>
      </c>
      <c r="F9" s="12" t="s">
        <v>386</v>
      </c>
      <c r="G9" s="9" t="s">
        <v>70</v>
      </c>
      <c r="H9" s="9"/>
      <c r="I9" s="9"/>
      <c r="J9" s="252">
        <f>IF(ISBLANK(K9),"",TRUNC(0.198*((K9/$J$5)-182)^2))</f>
        <v>802</v>
      </c>
      <c r="K9" s="281">
        <v>1.3697916666666667E-3</v>
      </c>
      <c r="L9" s="282" t="str">
        <f t="shared" si="0"/>
        <v>I A</v>
      </c>
      <c r="M9" s="9" t="s">
        <v>387</v>
      </c>
    </row>
    <row r="10" spans="1:13" ht="13.95" customHeight="1" x14ac:dyDescent="0.25">
      <c r="A10" s="16">
        <v>3</v>
      </c>
      <c r="B10" s="15">
        <v>3</v>
      </c>
      <c r="C10" s="15">
        <v>80</v>
      </c>
      <c r="D10" s="14" t="s">
        <v>668</v>
      </c>
      <c r="E10" s="13" t="s">
        <v>669</v>
      </c>
      <c r="F10" s="12" t="s">
        <v>670</v>
      </c>
      <c r="G10" s="9" t="s">
        <v>671</v>
      </c>
      <c r="H10" s="9"/>
      <c r="I10" s="9"/>
      <c r="J10" s="252" t="s">
        <v>647</v>
      </c>
      <c r="K10" s="281">
        <v>1.3858796296296295E-3</v>
      </c>
      <c r="L10" s="282" t="str">
        <f t="shared" si="0"/>
        <v>I A</v>
      </c>
      <c r="M10" s="9" t="s">
        <v>672</v>
      </c>
    </row>
    <row r="11" spans="1:13" ht="13.95" customHeight="1" x14ac:dyDescent="0.25">
      <c r="A11" s="16">
        <v>4</v>
      </c>
      <c r="B11" s="15"/>
      <c r="C11" s="15">
        <v>9</v>
      </c>
      <c r="D11" s="14" t="s">
        <v>673</v>
      </c>
      <c r="E11" s="13" t="s">
        <v>674</v>
      </c>
      <c r="F11" s="12" t="s">
        <v>675</v>
      </c>
      <c r="G11" s="9" t="s">
        <v>31</v>
      </c>
      <c r="H11" s="9" t="s">
        <v>32</v>
      </c>
      <c r="I11" s="9"/>
      <c r="J11" s="252" t="s">
        <v>27</v>
      </c>
      <c r="K11" s="281">
        <v>1.3871527777777779E-3</v>
      </c>
      <c r="L11" s="282" t="str">
        <f t="shared" si="0"/>
        <v>I A</v>
      </c>
      <c r="M11" s="9" t="s">
        <v>676</v>
      </c>
    </row>
    <row r="12" spans="1:13" ht="13.95" customHeight="1" x14ac:dyDescent="0.25">
      <c r="A12" s="16">
        <v>5</v>
      </c>
      <c r="B12" s="15"/>
      <c r="C12" s="15">
        <v>7</v>
      </c>
      <c r="D12" s="14" t="s">
        <v>658</v>
      </c>
      <c r="E12" s="13" t="s">
        <v>659</v>
      </c>
      <c r="F12" s="12" t="s">
        <v>660</v>
      </c>
      <c r="G12" s="9" t="s">
        <v>547</v>
      </c>
      <c r="H12" s="9" t="s">
        <v>546</v>
      </c>
      <c r="I12" s="9"/>
      <c r="J12" s="252" t="s">
        <v>27</v>
      </c>
      <c r="K12" s="281">
        <v>1.4614583333333331E-3</v>
      </c>
      <c r="L12" s="282" t="str">
        <f t="shared" si="0"/>
        <v>II A</v>
      </c>
      <c r="M12" s="9" t="s">
        <v>545</v>
      </c>
    </row>
    <row r="13" spans="1:13" ht="13.95" customHeight="1" x14ac:dyDescent="0.25">
      <c r="A13" s="16">
        <v>6</v>
      </c>
      <c r="B13" s="15"/>
      <c r="C13" s="15">
        <v>67</v>
      </c>
      <c r="D13" s="14" t="s">
        <v>338</v>
      </c>
      <c r="E13" s="13" t="s">
        <v>402</v>
      </c>
      <c r="F13" s="12" t="s">
        <v>403</v>
      </c>
      <c r="G13" s="9" t="s">
        <v>31</v>
      </c>
      <c r="H13" s="9" t="s">
        <v>32</v>
      </c>
      <c r="I13" s="9"/>
      <c r="J13" s="252" t="s">
        <v>27</v>
      </c>
      <c r="K13" s="281">
        <v>1.4888888888888888E-3</v>
      </c>
      <c r="L13" s="282" t="str">
        <f t="shared" si="0"/>
        <v>II A</v>
      </c>
      <c r="M13" s="9" t="s">
        <v>404</v>
      </c>
    </row>
    <row r="14" spans="1:13" ht="13.95" customHeight="1" x14ac:dyDescent="0.25">
      <c r="A14" s="16">
        <v>7</v>
      </c>
      <c r="B14" s="15"/>
      <c r="C14" s="15">
        <v>78</v>
      </c>
      <c r="D14" s="14" t="s">
        <v>661</v>
      </c>
      <c r="E14" s="13" t="s">
        <v>662</v>
      </c>
      <c r="F14" s="12" t="s">
        <v>663</v>
      </c>
      <c r="G14" s="9" t="s">
        <v>603</v>
      </c>
      <c r="H14" s="9" t="s">
        <v>604</v>
      </c>
      <c r="I14" s="9"/>
      <c r="J14" s="252" t="s">
        <v>27</v>
      </c>
      <c r="K14" s="281">
        <v>1.4925925925925925E-3</v>
      </c>
      <c r="L14" s="282" t="str">
        <f t="shared" si="0"/>
        <v>II A</v>
      </c>
      <c r="M14" s="9" t="s">
        <v>605</v>
      </c>
    </row>
    <row r="15" spans="1:13" ht="13.95" customHeight="1" x14ac:dyDescent="0.25">
      <c r="A15" s="16">
        <v>8</v>
      </c>
      <c r="B15" s="15">
        <v>4</v>
      </c>
      <c r="C15" s="15">
        <v>141</v>
      </c>
      <c r="D15" s="14" t="s">
        <v>664</v>
      </c>
      <c r="E15" s="13" t="s">
        <v>665</v>
      </c>
      <c r="F15" s="12" t="s">
        <v>666</v>
      </c>
      <c r="G15" s="9" t="s">
        <v>70</v>
      </c>
      <c r="H15" s="9"/>
      <c r="I15" s="9"/>
      <c r="J15" s="252">
        <f>IF(ISBLANK(K15),"",TRUNC(0.198*((K15/$J$5)-182)^2))</f>
        <v>390</v>
      </c>
      <c r="K15" s="281">
        <v>1.5922453703703704E-3</v>
      </c>
      <c r="L15" s="282" t="str">
        <f t="shared" si="0"/>
        <v>III A</v>
      </c>
      <c r="M15" s="9" t="s">
        <v>667</v>
      </c>
    </row>
    <row r="16" spans="1:13" ht="13.95" customHeight="1" x14ac:dyDescent="0.25">
      <c r="A16" s="16">
        <v>9</v>
      </c>
      <c r="B16" s="15">
        <v>5</v>
      </c>
      <c r="C16" s="15">
        <v>143</v>
      </c>
      <c r="D16" s="14" t="s">
        <v>396</v>
      </c>
      <c r="E16" s="13" t="s">
        <v>397</v>
      </c>
      <c r="F16" s="12" t="s">
        <v>398</v>
      </c>
      <c r="G16" s="9" t="s">
        <v>70</v>
      </c>
      <c r="H16" s="9"/>
      <c r="I16" s="9"/>
      <c r="J16" s="252">
        <f>IF(ISBLANK(K16),"",TRUNC(0.198*((K16/$J$5)-182)^2))</f>
        <v>369</v>
      </c>
      <c r="K16" s="281">
        <v>1.6068287037037034E-3</v>
      </c>
      <c r="L16" s="282" t="str">
        <f t="shared" si="0"/>
        <v>III A</v>
      </c>
      <c r="M16" s="9" t="s">
        <v>354</v>
      </c>
    </row>
    <row r="17" spans="1:13" ht="13.95" customHeight="1" x14ac:dyDescent="0.25">
      <c r="A17" s="16"/>
      <c r="B17" s="15"/>
      <c r="C17" s="15">
        <v>130</v>
      </c>
      <c r="D17" s="14" t="s">
        <v>22</v>
      </c>
      <c r="E17" s="13" t="s">
        <v>677</v>
      </c>
      <c r="F17" s="12" t="s">
        <v>678</v>
      </c>
      <c r="G17" s="9" t="s">
        <v>275</v>
      </c>
      <c r="H17" s="9" t="s">
        <v>276</v>
      </c>
      <c r="I17" s="9"/>
      <c r="J17" s="252" t="s">
        <v>27</v>
      </c>
      <c r="K17" s="281" t="s">
        <v>40</v>
      </c>
      <c r="L17" s="282" t="str">
        <f t="shared" si="0"/>
        <v/>
      </c>
      <c r="M17" s="9" t="s">
        <v>679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"/>
  <sheetViews>
    <sheetView workbookViewId="0">
      <selection activeCell="A3" sqref="A3"/>
    </sheetView>
  </sheetViews>
  <sheetFormatPr defaultColWidth="9.109375" defaultRowHeight="13.2" x14ac:dyDescent="0.25"/>
  <cols>
    <col min="1" max="2" width="5" style="5" customWidth="1"/>
    <col min="3" max="3" width="3.88671875" style="5" customWidth="1"/>
    <col min="4" max="4" width="12.88671875" style="7" customWidth="1"/>
    <col min="5" max="5" width="14.44140625" style="1" customWidth="1"/>
    <col min="6" max="6" width="9.33203125" style="6" customWidth="1"/>
    <col min="7" max="7" width="11.6640625" style="1" bestFit="1" customWidth="1"/>
    <col min="8" max="8" width="9.5546875" style="1" customWidth="1"/>
    <col min="9" max="9" width="12.88671875" style="1" customWidth="1"/>
    <col min="10" max="10" width="5.44140625" style="4" customWidth="1"/>
    <col min="11" max="11" width="8.33203125" style="5" customWidth="1"/>
    <col min="12" max="12" width="4.44140625" style="4" customWidth="1"/>
    <col min="13" max="13" width="18.88671875" style="1" customWidth="1"/>
    <col min="14" max="14" width="2" style="2" customWidth="1"/>
    <col min="15" max="15" width="9.109375" style="1" customWidth="1"/>
    <col min="16" max="16384" width="9.109375" style="1"/>
  </cols>
  <sheetData>
    <row r="1" spans="1:14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"/>
      <c r="N1" s="2"/>
    </row>
    <row r="2" spans="1:14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2"/>
      <c r="M2" s="41" t="s">
        <v>19</v>
      </c>
      <c r="N2" s="18"/>
    </row>
    <row r="3" spans="1:14" ht="15" customHeight="1" x14ac:dyDescent="0.35">
      <c r="A3" s="39"/>
      <c r="B3" s="39"/>
      <c r="C3" s="39"/>
      <c r="M3" s="38" t="s">
        <v>18</v>
      </c>
    </row>
    <row r="4" spans="1:14" ht="15.75" customHeight="1" x14ac:dyDescent="0.3">
      <c r="D4" s="37" t="s">
        <v>371</v>
      </c>
      <c r="F4" s="36"/>
      <c r="M4" s="35"/>
    </row>
    <row r="5" spans="1:14" ht="3.75" customHeight="1" x14ac:dyDescent="0.25">
      <c r="J5" s="255">
        <v>1.1574074074074073E-5</v>
      </c>
    </row>
    <row r="6" spans="1:14" ht="13.8" thickBot="1" x14ac:dyDescent="0.3">
      <c r="C6" s="34"/>
      <c r="D6" s="33"/>
      <c r="F6" s="31" t="s">
        <v>7</v>
      </c>
      <c r="G6" s="30"/>
      <c r="H6" s="29"/>
    </row>
    <row r="7" spans="1:14" s="17" customFormat="1" ht="13.8" thickBot="1" x14ac:dyDescent="0.35">
      <c r="A7" s="28" t="s">
        <v>41</v>
      </c>
      <c r="B7" s="22" t="s">
        <v>43</v>
      </c>
      <c r="C7" s="23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57</v>
      </c>
      <c r="L7" s="21" t="s">
        <v>4</v>
      </c>
      <c r="M7" s="20" t="s">
        <v>3</v>
      </c>
      <c r="N7" s="18"/>
    </row>
    <row r="8" spans="1:14" ht="13.95" customHeight="1" x14ac:dyDescent="0.25">
      <c r="A8" s="16">
        <v>1</v>
      </c>
      <c r="B8" s="15">
        <v>1</v>
      </c>
      <c r="C8" s="15">
        <v>167</v>
      </c>
      <c r="D8" s="14" t="s">
        <v>370</v>
      </c>
      <c r="E8" s="13" t="s">
        <v>369</v>
      </c>
      <c r="F8" s="12" t="s">
        <v>368</v>
      </c>
      <c r="G8" s="9" t="s">
        <v>25</v>
      </c>
      <c r="H8" s="9"/>
      <c r="I8" s="9"/>
      <c r="J8" s="252">
        <f>IF(ISBLANK(K8),"",TRUNC(0.0134*((K8/$J$5)-540)^2))</f>
        <v>770</v>
      </c>
      <c r="K8" s="254">
        <v>3.4748842592592592E-3</v>
      </c>
      <c r="L8" s="253" t="str">
        <f t="shared" ref="L8:L13" si="0">IF(ISBLANK(K8),"",IF(K8&gt;0.0039599537037037,"",IF(K8&lt;=0.00288194444444444,"TSM",IF(K8&lt;=0.00298611111111111,"SM",IF(K8&lt;=0.00314814814814815,"KSM",IF(K8&lt;=0.00335648148148148,"I A",IF(K8&lt;=0.00361111111111111,"II A",IF(K8&lt;=0.0039599537037037,"III A"))))))))</f>
        <v>II A</v>
      </c>
      <c r="M8" s="9" t="s">
        <v>720</v>
      </c>
    </row>
    <row r="9" spans="1:14" ht="13.95" customHeight="1" x14ac:dyDescent="0.25">
      <c r="A9" s="16">
        <v>2</v>
      </c>
      <c r="B9" s="15">
        <v>2</v>
      </c>
      <c r="C9" s="15">
        <v>114</v>
      </c>
      <c r="D9" s="14" t="s">
        <v>367</v>
      </c>
      <c r="E9" s="13" t="s">
        <v>366</v>
      </c>
      <c r="F9" s="12" t="s">
        <v>365</v>
      </c>
      <c r="G9" s="9" t="s">
        <v>59</v>
      </c>
      <c r="H9" s="9"/>
      <c r="I9" s="9"/>
      <c r="J9" s="252">
        <f>IF(ISBLANK(K9),"",TRUNC(0.0134*((K9/$J$5)-540)^2))</f>
        <v>760</v>
      </c>
      <c r="K9" s="254">
        <v>3.4918981481481481E-3</v>
      </c>
      <c r="L9" s="253" t="str">
        <f t="shared" si="0"/>
        <v>II A</v>
      </c>
      <c r="M9" s="9" t="s">
        <v>364</v>
      </c>
    </row>
    <row r="10" spans="1:14" ht="13.95" customHeight="1" x14ac:dyDescent="0.25">
      <c r="A10" s="16">
        <v>3</v>
      </c>
      <c r="B10" s="15"/>
      <c r="C10" s="15">
        <v>189</v>
      </c>
      <c r="D10" s="14" t="s">
        <v>363</v>
      </c>
      <c r="E10" s="13" t="s">
        <v>362</v>
      </c>
      <c r="F10" s="12" t="s">
        <v>372</v>
      </c>
      <c r="G10" s="9" t="s">
        <v>31</v>
      </c>
      <c r="H10" s="246" t="s">
        <v>32</v>
      </c>
      <c r="I10" s="9"/>
      <c r="J10" s="252" t="s">
        <v>27</v>
      </c>
      <c r="K10" s="254">
        <v>3.7530092592592598E-3</v>
      </c>
      <c r="L10" s="253" t="str">
        <f t="shared" si="0"/>
        <v>III A</v>
      </c>
      <c r="M10" s="9" t="s">
        <v>361</v>
      </c>
    </row>
    <row r="11" spans="1:14" ht="13.95" customHeight="1" x14ac:dyDescent="0.25">
      <c r="A11" s="16">
        <v>4</v>
      </c>
      <c r="B11" s="15">
        <v>3</v>
      </c>
      <c r="C11" s="15">
        <v>145</v>
      </c>
      <c r="D11" s="14" t="s">
        <v>360</v>
      </c>
      <c r="E11" s="13" t="s">
        <v>359</v>
      </c>
      <c r="F11" s="12" t="s">
        <v>358</v>
      </c>
      <c r="G11" s="9" t="s">
        <v>70</v>
      </c>
      <c r="H11" s="9"/>
      <c r="I11" s="9"/>
      <c r="J11" s="252">
        <f>IF(ISBLANK(K11),"",TRUNC(0.0134*((K11/$J$5)-540)^2))</f>
        <v>400</v>
      </c>
      <c r="K11" s="254">
        <v>4.2494212962962963E-3</v>
      </c>
      <c r="L11" s="253" t="str">
        <f t="shared" si="0"/>
        <v/>
      </c>
      <c r="M11" s="9" t="s">
        <v>354</v>
      </c>
    </row>
    <row r="12" spans="1:14" ht="13.95" customHeight="1" x14ac:dyDescent="0.25">
      <c r="A12" s="16"/>
      <c r="B12" s="15"/>
      <c r="C12" s="15">
        <v>133</v>
      </c>
      <c r="D12" s="14" t="s">
        <v>122</v>
      </c>
      <c r="E12" s="13" t="s">
        <v>123</v>
      </c>
      <c r="F12" s="12" t="s">
        <v>124</v>
      </c>
      <c r="G12" s="9" t="s">
        <v>125</v>
      </c>
      <c r="H12" s="9"/>
      <c r="I12" s="9"/>
      <c r="J12" s="252"/>
      <c r="K12" s="254" t="s">
        <v>40</v>
      </c>
      <c r="L12" s="253" t="str">
        <f t="shared" si="0"/>
        <v/>
      </c>
      <c r="M12" s="9" t="s">
        <v>126</v>
      </c>
    </row>
    <row r="13" spans="1:14" ht="13.95" customHeight="1" x14ac:dyDescent="0.25">
      <c r="A13" s="16"/>
      <c r="B13" s="15"/>
      <c r="C13" s="15">
        <v>147</v>
      </c>
      <c r="D13" s="14" t="s">
        <v>357</v>
      </c>
      <c r="E13" s="13" t="s">
        <v>356</v>
      </c>
      <c r="F13" s="12" t="s">
        <v>355</v>
      </c>
      <c r="G13" s="9" t="s">
        <v>70</v>
      </c>
      <c r="H13" s="9"/>
      <c r="I13" s="9"/>
      <c r="J13" s="252"/>
      <c r="K13" s="254" t="s">
        <v>40</v>
      </c>
      <c r="L13" s="253" t="str">
        <f t="shared" si="0"/>
        <v/>
      </c>
      <c r="M13" s="9" t="s">
        <v>354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6"/>
  <sheetViews>
    <sheetView workbookViewId="0">
      <selection activeCell="A3" sqref="A3"/>
    </sheetView>
  </sheetViews>
  <sheetFormatPr defaultColWidth="9.109375" defaultRowHeight="13.2" x14ac:dyDescent="0.25"/>
  <cols>
    <col min="1" max="1" width="5.109375" style="5" customWidth="1"/>
    <col min="2" max="2" width="4.88671875" style="5" customWidth="1"/>
    <col min="3" max="3" width="3.88671875" style="5" customWidth="1"/>
    <col min="4" max="4" width="9.44140625" style="7" customWidth="1"/>
    <col min="5" max="5" width="14.109375" style="1" customWidth="1"/>
    <col min="6" max="6" width="9.33203125" style="6" customWidth="1"/>
    <col min="7" max="7" width="13.109375" style="1" bestFit="1" customWidth="1"/>
    <col min="8" max="8" width="8.6640625" style="1" bestFit="1" customWidth="1"/>
    <col min="9" max="9" width="11.5546875" style="1" customWidth="1"/>
    <col min="10" max="10" width="5.44140625" style="4" customWidth="1"/>
    <col min="11" max="11" width="6.88671875" style="5" customWidth="1"/>
    <col min="12" max="12" width="4.44140625" style="4" customWidth="1"/>
    <col min="13" max="13" width="27.5546875" style="1" customWidth="1"/>
    <col min="14" max="16384" width="9.109375" style="1"/>
  </cols>
  <sheetData>
    <row r="1" spans="1:13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"/>
    </row>
    <row r="2" spans="1:13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2"/>
      <c r="M2" s="41" t="s">
        <v>19</v>
      </c>
    </row>
    <row r="3" spans="1:13" ht="15" customHeight="1" x14ac:dyDescent="0.35">
      <c r="A3" s="39"/>
      <c r="B3" s="39"/>
      <c r="C3" s="39"/>
      <c r="M3" s="38" t="s">
        <v>18</v>
      </c>
    </row>
    <row r="4" spans="1:13" ht="15.75" customHeight="1" x14ac:dyDescent="0.3">
      <c r="D4" s="37" t="s">
        <v>380</v>
      </c>
      <c r="F4" s="36"/>
      <c r="M4" s="35"/>
    </row>
    <row r="5" spans="1:13" ht="3.75" customHeight="1" x14ac:dyDescent="0.25">
      <c r="J5" s="255">
        <v>1.1574074074074073E-5</v>
      </c>
    </row>
    <row r="6" spans="1:13" ht="13.8" thickBot="1" x14ac:dyDescent="0.3">
      <c r="C6" s="34"/>
      <c r="D6" s="33"/>
      <c r="E6" s="32"/>
      <c r="F6" s="31" t="s">
        <v>7</v>
      </c>
      <c r="G6" s="30"/>
      <c r="H6" s="29"/>
    </row>
    <row r="7" spans="1:13" s="17" customFormat="1" ht="13.8" thickBot="1" x14ac:dyDescent="0.35">
      <c r="A7" s="28" t="s">
        <v>41</v>
      </c>
      <c r="B7" s="27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57</v>
      </c>
      <c r="L7" s="21" t="s">
        <v>4</v>
      </c>
      <c r="M7" s="20" t="s">
        <v>3</v>
      </c>
    </row>
    <row r="8" spans="1:13" ht="13.95" customHeight="1" x14ac:dyDescent="0.25">
      <c r="A8" s="16">
        <v>1</v>
      </c>
      <c r="B8" s="15">
        <v>1</v>
      </c>
      <c r="C8" s="15">
        <v>119</v>
      </c>
      <c r="D8" s="14" t="s">
        <v>381</v>
      </c>
      <c r="E8" s="13" t="s">
        <v>382</v>
      </c>
      <c r="F8" s="12" t="s">
        <v>265</v>
      </c>
      <c r="G8" s="9" t="s">
        <v>59</v>
      </c>
      <c r="H8" s="9"/>
      <c r="I8" s="9"/>
      <c r="J8" s="252">
        <f t="shared" ref="J8:J13" si="0">IF(ISBLANK(K8),"",TRUNC(0.04066*((K8/$J$5)-385)^2))</f>
        <v>805</v>
      </c>
      <c r="K8" s="281">
        <v>2.8269675925925927E-3</v>
      </c>
      <c r="L8" s="282" t="str">
        <f t="shared" ref="L8:L16" si="1">IF(ISBLANK(K8),"",IF(K8&gt;0.00362430555555556,"",IF(K8&lt;=0.00253472222222222,"TSM",IF(K8&lt;=0.00261574074074074,"SM",IF(K8&lt;=0.00273148148148148,"KSM",IF(K8&lt;=0.00289351851851852,"I A",IF(K8&lt;=0.00318287037037037,"II A",IF(K8&lt;=0.00362430555555556,"III A"))))))))</f>
        <v>I A</v>
      </c>
      <c r="M8" s="9" t="s">
        <v>383</v>
      </c>
    </row>
    <row r="9" spans="1:13" ht="13.95" customHeight="1" x14ac:dyDescent="0.25">
      <c r="A9" s="16">
        <v>2</v>
      </c>
      <c r="B9" s="15">
        <v>2</v>
      </c>
      <c r="C9" s="15">
        <v>142</v>
      </c>
      <c r="D9" s="14" t="s">
        <v>384</v>
      </c>
      <c r="E9" s="13" t="s">
        <v>385</v>
      </c>
      <c r="F9" s="12" t="s">
        <v>386</v>
      </c>
      <c r="G9" s="9" t="s">
        <v>70</v>
      </c>
      <c r="H9" s="9"/>
      <c r="I9" s="9"/>
      <c r="J9" s="252">
        <f t="shared" si="0"/>
        <v>782</v>
      </c>
      <c r="K9" s="281">
        <v>2.8504629629629631E-3</v>
      </c>
      <c r="L9" s="282" t="str">
        <f t="shared" si="1"/>
        <v>I A</v>
      </c>
      <c r="M9" s="9" t="s">
        <v>387</v>
      </c>
    </row>
    <row r="10" spans="1:13" ht="13.95" customHeight="1" x14ac:dyDescent="0.25">
      <c r="A10" s="16">
        <v>3</v>
      </c>
      <c r="B10" s="15">
        <v>3</v>
      </c>
      <c r="C10" s="15">
        <v>148</v>
      </c>
      <c r="D10" s="14" t="s">
        <v>388</v>
      </c>
      <c r="E10" s="13" t="s">
        <v>389</v>
      </c>
      <c r="F10" s="12" t="s">
        <v>390</v>
      </c>
      <c r="G10" s="9" t="s">
        <v>70</v>
      </c>
      <c r="H10" s="9"/>
      <c r="I10" s="9"/>
      <c r="J10" s="252">
        <f t="shared" si="0"/>
        <v>709</v>
      </c>
      <c r="K10" s="281">
        <v>2.9273148148148149E-3</v>
      </c>
      <c r="L10" s="282" t="str">
        <f t="shared" si="1"/>
        <v>II A</v>
      </c>
      <c r="M10" s="9" t="s">
        <v>391</v>
      </c>
    </row>
    <row r="11" spans="1:13" ht="13.95" customHeight="1" x14ac:dyDescent="0.25">
      <c r="A11" s="16">
        <v>4</v>
      </c>
      <c r="B11" s="15">
        <v>4</v>
      </c>
      <c r="C11" s="15">
        <v>174</v>
      </c>
      <c r="D11" s="14" t="s">
        <v>317</v>
      </c>
      <c r="E11" s="13" t="s">
        <v>318</v>
      </c>
      <c r="F11" s="12" t="s">
        <v>392</v>
      </c>
      <c r="G11" s="9" t="s">
        <v>25</v>
      </c>
      <c r="H11" s="9"/>
      <c r="I11" s="9"/>
      <c r="J11" s="252">
        <f t="shared" si="0"/>
        <v>555</v>
      </c>
      <c r="K11" s="281">
        <v>3.103240740740741E-3</v>
      </c>
      <c r="L11" s="282" t="str">
        <f t="shared" si="1"/>
        <v>II A</v>
      </c>
      <c r="M11" s="9" t="s">
        <v>26</v>
      </c>
    </row>
    <row r="12" spans="1:13" ht="13.95" customHeight="1" x14ac:dyDescent="0.25">
      <c r="A12" s="16">
        <v>5</v>
      </c>
      <c r="B12" s="15">
        <v>5</v>
      </c>
      <c r="C12" s="15">
        <v>91</v>
      </c>
      <c r="D12" s="14" t="s">
        <v>393</v>
      </c>
      <c r="E12" s="13" t="s">
        <v>394</v>
      </c>
      <c r="F12" s="12" t="s">
        <v>395</v>
      </c>
      <c r="G12" s="9" t="s">
        <v>37</v>
      </c>
      <c r="H12" s="9"/>
      <c r="I12" s="9"/>
      <c r="J12" s="252">
        <f t="shared" si="0"/>
        <v>417</v>
      </c>
      <c r="K12" s="281">
        <v>3.2831018518518517E-3</v>
      </c>
      <c r="L12" s="282" t="str">
        <f t="shared" si="1"/>
        <v>III A</v>
      </c>
      <c r="M12" s="9" t="s">
        <v>249</v>
      </c>
    </row>
    <row r="13" spans="1:13" ht="13.95" customHeight="1" x14ac:dyDescent="0.25">
      <c r="A13" s="16">
        <v>6</v>
      </c>
      <c r="B13" s="15">
        <v>6</v>
      </c>
      <c r="C13" s="15">
        <v>143</v>
      </c>
      <c r="D13" s="14" t="s">
        <v>396</v>
      </c>
      <c r="E13" s="13" t="s">
        <v>397</v>
      </c>
      <c r="F13" s="12" t="s">
        <v>398</v>
      </c>
      <c r="G13" s="9" t="s">
        <v>70</v>
      </c>
      <c r="H13" s="9"/>
      <c r="I13" s="9"/>
      <c r="J13" s="252">
        <f t="shared" si="0"/>
        <v>244</v>
      </c>
      <c r="K13" s="281">
        <v>3.5584490740740737E-3</v>
      </c>
      <c r="L13" s="282" t="str">
        <f t="shared" si="1"/>
        <v>III A</v>
      </c>
      <c r="M13" s="9" t="s">
        <v>354</v>
      </c>
    </row>
    <row r="14" spans="1:13" ht="13.95" customHeight="1" x14ac:dyDescent="0.25">
      <c r="A14" s="16">
        <v>7</v>
      </c>
      <c r="B14" s="15"/>
      <c r="C14" s="15">
        <v>29</v>
      </c>
      <c r="D14" s="14" t="s">
        <v>399</v>
      </c>
      <c r="E14" s="13" t="s">
        <v>400</v>
      </c>
      <c r="F14" s="12" t="s">
        <v>401</v>
      </c>
      <c r="G14" s="9" t="s">
        <v>31</v>
      </c>
      <c r="H14" s="246" t="s">
        <v>32</v>
      </c>
      <c r="I14" s="9"/>
      <c r="J14" s="252" t="s">
        <v>27</v>
      </c>
      <c r="K14" s="281">
        <v>3.8981481481481484E-3</v>
      </c>
      <c r="L14" s="282" t="str">
        <f t="shared" si="1"/>
        <v/>
      </c>
      <c r="M14" s="9" t="s">
        <v>168</v>
      </c>
    </row>
    <row r="15" spans="1:13" ht="13.95" customHeight="1" x14ac:dyDescent="0.25">
      <c r="A15" s="16"/>
      <c r="B15" s="15"/>
      <c r="C15" s="15">
        <v>67</v>
      </c>
      <c r="D15" s="14" t="s">
        <v>338</v>
      </c>
      <c r="E15" s="13" t="s">
        <v>402</v>
      </c>
      <c r="F15" s="12" t="s">
        <v>403</v>
      </c>
      <c r="G15" s="9" t="s">
        <v>31</v>
      </c>
      <c r="H15" s="246" t="s">
        <v>32</v>
      </c>
      <c r="I15" s="9"/>
      <c r="J15" s="252" t="s">
        <v>27</v>
      </c>
      <c r="K15" s="281" t="s">
        <v>40</v>
      </c>
      <c r="L15" s="282" t="str">
        <f t="shared" si="1"/>
        <v/>
      </c>
      <c r="M15" s="9" t="s">
        <v>404</v>
      </c>
    </row>
    <row r="16" spans="1:13" ht="13.95" customHeight="1" x14ac:dyDescent="0.25">
      <c r="A16" s="16"/>
      <c r="B16" s="15"/>
      <c r="C16" s="15">
        <v>139</v>
      </c>
      <c r="D16" s="14" t="s">
        <v>405</v>
      </c>
      <c r="E16" s="13" t="s">
        <v>406</v>
      </c>
      <c r="F16" s="12" t="s">
        <v>407</v>
      </c>
      <c r="G16" s="9" t="s">
        <v>125</v>
      </c>
      <c r="H16" s="9"/>
      <c r="I16" s="9"/>
      <c r="J16" s="252"/>
      <c r="K16" s="281" t="s">
        <v>40</v>
      </c>
      <c r="L16" s="282" t="str">
        <f t="shared" si="1"/>
        <v/>
      </c>
      <c r="M16" s="9" t="s">
        <v>312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4"/>
  <sheetViews>
    <sheetView zoomScaleNormal="100" workbookViewId="0">
      <selection activeCell="A3" sqref="A3"/>
    </sheetView>
  </sheetViews>
  <sheetFormatPr defaultColWidth="9.109375" defaultRowHeight="13.2" x14ac:dyDescent="0.25"/>
  <cols>
    <col min="1" max="2" width="5.33203125" style="5" customWidth="1"/>
    <col min="3" max="3" width="3.88671875" style="5" customWidth="1"/>
    <col min="4" max="4" width="9.44140625" style="7" customWidth="1"/>
    <col min="5" max="5" width="16.6640625" style="1" customWidth="1"/>
    <col min="6" max="6" width="9.33203125" style="6" customWidth="1"/>
    <col min="7" max="7" width="10.44140625" style="1" bestFit="1" customWidth="1"/>
    <col min="8" max="8" width="7.44140625" style="1" customWidth="1"/>
    <col min="9" max="9" width="12.88671875" style="1" customWidth="1"/>
    <col min="10" max="10" width="5.44140625" style="4" customWidth="1"/>
    <col min="11" max="11" width="8.33203125" style="5" customWidth="1"/>
    <col min="12" max="12" width="4.44140625" style="4" customWidth="1"/>
    <col min="13" max="13" width="24.5546875" style="1" customWidth="1"/>
    <col min="14" max="16384" width="9.109375" style="1"/>
  </cols>
  <sheetData>
    <row r="1" spans="1:14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"/>
    </row>
    <row r="2" spans="1:14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2"/>
      <c r="M2" s="41" t="s">
        <v>19</v>
      </c>
    </row>
    <row r="3" spans="1:14" ht="15" customHeight="1" x14ac:dyDescent="0.35">
      <c r="A3" s="39"/>
      <c r="B3" s="39"/>
      <c r="C3" s="39"/>
      <c r="M3" s="38" t="s">
        <v>542</v>
      </c>
    </row>
    <row r="4" spans="1:14" ht="15.75" customHeight="1" x14ac:dyDescent="0.3">
      <c r="D4" s="37" t="s">
        <v>723</v>
      </c>
      <c r="F4" s="36"/>
      <c r="M4" s="35"/>
    </row>
    <row r="5" spans="1:14" ht="3.75" customHeight="1" x14ac:dyDescent="0.25">
      <c r="J5" s="169">
        <v>1.1574074074074073E-5</v>
      </c>
    </row>
    <row r="6" spans="1:14" ht="13.8" thickBot="1" x14ac:dyDescent="0.3">
      <c r="C6" s="34"/>
      <c r="D6" s="33"/>
      <c r="E6" s="32"/>
      <c r="F6" s="31" t="s">
        <v>7</v>
      </c>
      <c r="G6" s="30"/>
      <c r="H6" s="29"/>
    </row>
    <row r="7" spans="1:14" s="17" customFormat="1" ht="13.8" thickBot="1" x14ac:dyDescent="0.35">
      <c r="A7" s="28" t="s">
        <v>41</v>
      </c>
      <c r="B7" s="28" t="s">
        <v>43</v>
      </c>
      <c r="C7" s="23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57</v>
      </c>
      <c r="L7" s="21" t="s">
        <v>4</v>
      </c>
      <c r="M7" s="20" t="s">
        <v>3</v>
      </c>
    </row>
    <row r="8" spans="1:14" ht="13.95" customHeight="1" x14ac:dyDescent="0.25">
      <c r="A8" s="16">
        <v>1</v>
      </c>
      <c r="B8" s="16">
        <v>1</v>
      </c>
      <c r="C8" s="15">
        <v>176</v>
      </c>
      <c r="D8" s="14" t="s">
        <v>724</v>
      </c>
      <c r="E8" s="13" t="s">
        <v>725</v>
      </c>
      <c r="F8" s="12" t="s">
        <v>726</v>
      </c>
      <c r="G8" s="9" t="s">
        <v>25</v>
      </c>
      <c r="H8" s="9"/>
      <c r="I8" s="9"/>
      <c r="J8" s="252">
        <f>IF(ISBLANK(K8),"",TRUNC(0.002778*((K8/$J$5)-1440)^2))</f>
        <v>657</v>
      </c>
      <c r="K8" s="281">
        <v>1.1035532407407407E-2</v>
      </c>
      <c r="L8" s="282" t="str">
        <f t="shared" ref="L8:L11" si="0">IF(ISBLANK(K8),"",IF(K8&gt;0.0137152777777778,"",IF(K8&lt;=0.00936342592592593,"TSM",IF(K8&lt;=0.00972222222222222,"SM",IF(K8&lt;=0.0101851851851852,"KSM",IF(K8&lt;=0.0108796296296296,"I A",IF(K8&lt;=0.012037037037037,"II A",IF(K8&lt;=0.0137152777777778,"III A"))))))))</f>
        <v>II A</v>
      </c>
      <c r="M8" s="9" t="s">
        <v>26</v>
      </c>
      <c r="N8" s="353"/>
    </row>
    <row r="9" spans="1:14" ht="13.95" customHeight="1" x14ac:dyDescent="0.25">
      <c r="A9" s="16">
        <v>2</v>
      </c>
      <c r="B9" s="16">
        <v>2</v>
      </c>
      <c r="C9" s="15">
        <v>91</v>
      </c>
      <c r="D9" s="14" t="s">
        <v>393</v>
      </c>
      <c r="E9" s="13" t="s">
        <v>394</v>
      </c>
      <c r="F9" s="12" t="s">
        <v>395</v>
      </c>
      <c r="G9" s="9" t="s">
        <v>37</v>
      </c>
      <c r="H9" s="9"/>
      <c r="I9" s="9"/>
      <c r="J9" s="252">
        <f>IF(ISBLANK(K9),"",TRUNC(0.002778*((K9/$J$5)-1440)^2))</f>
        <v>315</v>
      </c>
      <c r="K9" s="281">
        <v>1.276400462962963E-2</v>
      </c>
      <c r="L9" s="282" t="str">
        <f t="shared" si="0"/>
        <v>III A</v>
      </c>
      <c r="M9" s="9" t="s">
        <v>249</v>
      </c>
      <c r="N9" s="353"/>
    </row>
    <row r="10" spans="1:14" ht="13.95" customHeight="1" x14ac:dyDescent="0.25">
      <c r="A10" s="16">
        <v>3</v>
      </c>
      <c r="B10" s="16">
        <v>3</v>
      </c>
      <c r="C10" s="15">
        <v>146</v>
      </c>
      <c r="D10" s="14" t="s">
        <v>388</v>
      </c>
      <c r="E10" s="13" t="s">
        <v>727</v>
      </c>
      <c r="F10" s="12" t="s">
        <v>728</v>
      </c>
      <c r="G10" s="9" t="s">
        <v>70</v>
      </c>
      <c r="H10" s="9"/>
      <c r="I10" s="9"/>
      <c r="J10" s="252">
        <f>IF(ISBLANK(K10),"",TRUNC(0.002778*((K10/$J$5)-1440)^2))</f>
        <v>245</v>
      </c>
      <c r="K10" s="281">
        <v>1.3228472222222223E-2</v>
      </c>
      <c r="L10" s="282" t="str">
        <f t="shared" si="0"/>
        <v>III A</v>
      </c>
      <c r="M10" s="9" t="s">
        <v>729</v>
      </c>
      <c r="N10" s="353"/>
    </row>
    <row r="11" spans="1:14" ht="13.95" customHeight="1" x14ac:dyDescent="0.25">
      <c r="A11" s="16">
        <v>4</v>
      </c>
      <c r="B11" s="16"/>
      <c r="C11" s="15">
        <v>6</v>
      </c>
      <c r="D11" s="14" t="s">
        <v>351</v>
      </c>
      <c r="E11" s="13" t="s">
        <v>730</v>
      </c>
      <c r="F11" s="12" t="s">
        <v>731</v>
      </c>
      <c r="G11" s="9" t="s">
        <v>547</v>
      </c>
      <c r="H11" s="9"/>
      <c r="I11" s="9"/>
      <c r="J11" s="252" t="s">
        <v>27</v>
      </c>
      <c r="K11" s="281">
        <v>1.5861226851851849E-2</v>
      </c>
      <c r="L11" s="282" t="str">
        <f t="shared" si="0"/>
        <v/>
      </c>
      <c r="M11" s="9" t="s">
        <v>545</v>
      </c>
      <c r="N11" s="353"/>
    </row>
    <row r="12" spans="1:14" ht="13.95" customHeight="1" x14ac:dyDescent="0.25">
      <c r="A12" s="16"/>
      <c r="B12" s="16"/>
      <c r="C12" s="15">
        <v>148</v>
      </c>
      <c r="D12" s="14" t="s">
        <v>388</v>
      </c>
      <c r="E12" s="13" t="s">
        <v>389</v>
      </c>
      <c r="F12" s="12" t="s">
        <v>390</v>
      </c>
      <c r="G12" s="9" t="s">
        <v>70</v>
      </c>
      <c r="H12" s="9"/>
      <c r="I12" s="9"/>
      <c r="J12" s="252"/>
      <c r="K12" s="281" t="s">
        <v>40</v>
      </c>
      <c r="L12" s="282" t="str">
        <f>IF(ISBLANK(K12),"",IF(K12&gt;0.0137152777777778,"",IF(K12&lt;=0.00936342592592593,"TSM",IF(K12&lt;=0.00972222222222222,"SM",IF(K12&lt;=0.0101851851851852,"KSM",IF(K12&lt;=0.0108796296296296,"I A",IF(K12&lt;=0.012037037037037,"II A",IF(K12&lt;=0.0137152777777778,"III A"))))))))</f>
        <v/>
      </c>
      <c r="M12" s="9" t="s">
        <v>391</v>
      </c>
      <c r="N12" s="353"/>
    </row>
    <row r="13" spans="1:14" ht="13.95" customHeight="1" x14ac:dyDescent="0.25">
      <c r="A13" s="16"/>
      <c r="B13" s="16"/>
      <c r="C13" s="15">
        <v>119</v>
      </c>
      <c r="D13" s="14" t="s">
        <v>381</v>
      </c>
      <c r="E13" s="13" t="s">
        <v>382</v>
      </c>
      <c r="F13" s="12" t="s">
        <v>265</v>
      </c>
      <c r="G13" s="9" t="s">
        <v>59</v>
      </c>
      <c r="H13" s="9"/>
      <c r="I13" s="9"/>
      <c r="J13" s="252"/>
      <c r="K13" s="281" t="s">
        <v>40</v>
      </c>
      <c r="L13" s="282" t="str">
        <f>IF(ISBLANK(K13),"",IF(K13&gt;0.0137152777777778,"",IF(K13&lt;=0.00936342592592593,"TSM",IF(K13&lt;=0.00972222222222222,"SM",IF(K13&lt;=0.0101851851851852,"KSM",IF(K13&lt;=0.0108796296296296,"I A",IF(K13&lt;=0.012037037037037,"II A",IF(K13&lt;=0.0137152777777778,"III A"))))))))</f>
        <v/>
      </c>
      <c r="M13" s="9" t="s">
        <v>383</v>
      </c>
      <c r="N13" s="353"/>
    </row>
    <row r="14" spans="1:14" ht="13.95" customHeight="1" x14ac:dyDescent="0.25">
      <c r="A14" s="16"/>
      <c r="B14" s="16"/>
      <c r="C14" s="15">
        <v>139</v>
      </c>
      <c r="D14" s="14" t="s">
        <v>405</v>
      </c>
      <c r="E14" s="13" t="s">
        <v>406</v>
      </c>
      <c r="F14" s="12" t="s">
        <v>407</v>
      </c>
      <c r="G14" s="9" t="s">
        <v>125</v>
      </c>
      <c r="H14" s="9"/>
      <c r="I14" s="9"/>
      <c r="J14" s="252"/>
      <c r="K14" s="281" t="s">
        <v>40</v>
      </c>
      <c r="L14" s="282" t="str">
        <f>IF(ISBLANK(K14),"",IF(K14&gt;0.0137152777777778,"",IF(K14&lt;=0.00936342592592593,"TSM",IF(K14&lt;=0.00972222222222222,"SM",IF(K14&lt;=0.0101851851851852,"KSM",IF(K14&lt;=0.0108796296296296,"I A",IF(K14&lt;=0.012037037037037,"II A",IF(K14&lt;=0.0137152777777778,"III A"))))))))</f>
        <v/>
      </c>
      <c r="M14" s="9" t="s">
        <v>312</v>
      </c>
      <c r="N14" s="353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3"/>
  <sheetViews>
    <sheetView workbookViewId="0">
      <selection activeCell="A3" sqref="A3"/>
    </sheetView>
  </sheetViews>
  <sheetFormatPr defaultColWidth="9.109375" defaultRowHeight="13.2" x14ac:dyDescent="0.25"/>
  <cols>
    <col min="1" max="2" width="5.109375" style="5" customWidth="1"/>
    <col min="3" max="3" width="4.6640625" style="5" customWidth="1"/>
    <col min="4" max="4" width="9.44140625" style="7" customWidth="1"/>
    <col min="5" max="5" width="16.6640625" style="1" customWidth="1"/>
    <col min="6" max="6" width="9.33203125" style="6" customWidth="1"/>
    <col min="7" max="7" width="8" style="1" customWidth="1"/>
    <col min="8" max="8" width="7.44140625" style="1" customWidth="1"/>
    <col min="9" max="9" width="12.88671875" style="1" customWidth="1"/>
    <col min="10" max="10" width="5.44140625" style="4" customWidth="1"/>
    <col min="11" max="11" width="7.109375" style="5" customWidth="1"/>
    <col min="12" max="12" width="4" style="5" customWidth="1"/>
    <col min="13" max="13" width="4.6640625" style="5" customWidth="1"/>
    <col min="14" max="14" width="4.44140625" style="4" customWidth="1"/>
    <col min="15" max="15" width="22.44140625" style="1" customWidth="1"/>
    <col min="16" max="16384" width="9.109375" style="1"/>
  </cols>
  <sheetData>
    <row r="1" spans="1:17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"/>
    </row>
    <row r="2" spans="1:17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3"/>
      <c r="N2" s="42"/>
      <c r="O2" s="41" t="s">
        <v>19</v>
      </c>
    </row>
    <row r="3" spans="1:17" ht="15" customHeight="1" x14ac:dyDescent="0.35">
      <c r="A3" s="39"/>
      <c r="B3" s="39"/>
      <c r="C3" s="39"/>
      <c r="O3" s="38" t="s">
        <v>18</v>
      </c>
    </row>
    <row r="4" spans="1:17" ht="15.75" customHeight="1" x14ac:dyDescent="0.3">
      <c r="D4" s="37" t="s">
        <v>58</v>
      </c>
      <c r="F4" s="36"/>
      <c r="O4" s="35"/>
    </row>
    <row r="5" spans="1:17" ht="3.75" customHeight="1" x14ac:dyDescent="0.25"/>
    <row r="6" spans="1:17" ht="13.8" thickBot="1" x14ac:dyDescent="0.3">
      <c r="C6" s="34"/>
      <c r="D6" s="33"/>
      <c r="E6" s="32"/>
      <c r="F6" s="31" t="s">
        <v>7</v>
      </c>
      <c r="G6" s="30"/>
      <c r="H6" s="29"/>
    </row>
    <row r="7" spans="1:17" s="17" customFormat="1" ht="13.8" thickBot="1" x14ac:dyDescent="0.35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2" t="s">
        <v>57</v>
      </c>
      <c r="L7" s="22" t="s">
        <v>6</v>
      </c>
      <c r="M7" s="22" t="s">
        <v>5</v>
      </c>
      <c r="N7" s="21" t="s">
        <v>4</v>
      </c>
      <c r="O7" s="20" t="s">
        <v>3</v>
      </c>
    </row>
    <row r="8" spans="1:17" ht="13.95" customHeight="1" x14ac:dyDescent="0.25">
      <c r="A8" s="16">
        <v>1</v>
      </c>
      <c r="B8" s="15">
        <v>1</v>
      </c>
      <c r="C8" s="15">
        <v>97</v>
      </c>
      <c r="D8" s="14" t="s">
        <v>56</v>
      </c>
      <c r="E8" s="13" t="s">
        <v>55</v>
      </c>
      <c r="F8" s="12" t="s">
        <v>54</v>
      </c>
      <c r="G8" s="9" t="s">
        <v>45</v>
      </c>
      <c r="H8" s="9" t="s">
        <v>32</v>
      </c>
      <c r="I8" s="9"/>
      <c r="J8" s="116">
        <f>IF(ISBLANK(K8),"",TRUNC(3.98*((K8)-30)^2))</f>
        <v>920</v>
      </c>
      <c r="K8" s="115">
        <v>14.79</v>
      </c>
      <c r="L8" s="11">
        <v>1.5</v>
      </c>
      <c r="M8" s="10">
        <v>0.27800000000000002</v>
      </c>
      <c r="N8" s="114" t="str">
        <f>IF(ISBLANK(K8),"",IF(K8&gt;19.04,"",IF(K8&lt;=13.11,"TSM",IF(K8&lt;=14,"SM",IF(K8&lt;=15.04,"KSM",IF(K8&lt;=16.24,"I A",IF(K8&lt;=17.64,"II A",IF(K8&lt;=19.04,"III A"))))))))</f>
        <v>KSM</v>
      </c>
      <c r="O8" s="9" t="s">
        <v>53</v>
      </c>
      <c r="P8" s="4"/>
      <c r="Q8" s="4"/>
    </row>
    <row r="9" spans="1:17" ht="13.95" customHeight="1" x14ac:dyDescent="0.25">
      <c r="A9" s="16"/>
      <c r="B9" s="15"/>
      <c r="C9" s="15">
        <v>98</v>
      </c>
      <c r="D9" s="14" t="s">
        <v>52</v>
      </c>
      <c r="E9" s="13" t="s">
        <v>51</v>
      </c>
      <c r="F9" s="12" t="s">
        <v>50</v>
      </c>
      <c r="G9" s="9" t="s">
        <v>45</v>
      </c>
      <c r="H9" s="9"/>
      <c r="I9" s="9"/>
      <c r="J9" s="116"/>
      <c r="K9" s="115" t="s">
        <v>40</v>
      </c>
      <c r="L9" s="11"/>
      <c r="M9" s="10"/>
      <c r="N9" s="114" t="str">
        <f>IF(ISBLANK(K9),"",IF(K9&gt;19.04,"",IF(K9&lt;=13.11,"TSM",IF(K9&lt;=14,"SM",IF(K9&lt;=15.04,"KSM",IF(K9&lt;=16.24,"I A",IF(K9&lt;=17.64,"II A",IF(K9&lt;=19.04,"III A"))))))))</f>
        <v/>
      </c>
      <c r="O9" s="9" t="s">
        <v>49</v>
      </c>
      <c r="P9" s="4"/>
      <c r="Q9" s="4"/>
    </row>
    <row r="10" spans="1:17" ht="13.95" customHeight="1" x14ac:dyDescent="0.25">
      <c r="A10" s="16"/>
      <c r="B10" s="15"/>
      <c r="C10" s="15">
        <v>100</v>
      </c>
      <c r="D10" s="14" t="s">
        <v>48</v>
      </c>
      <c r="E10" s="13" t="s">
        <v>47</v>
      </c>
      <c r="F10" s="12" t="s">
        <v>46</v>
      </c>
      <c r="G10" s="9" t="s">
        <v>45</v>
      </c>
      <c r="H10" s="9" t="s">
        <v>32</v>
      </c>
      <c r="I10" s="9"/>
      <c r="J10" s="116"/>
      <c r="K10" s="115" t="s">
        <v>40</v>
      </c>
      <c r="L10" s="11"/>
      <c r="M10" s="10"/>
      <c r="N10" s="114" t="str">
        <f>IF(ISBLANK(K10),"",IF(K10&gt;19.04,"",IF(K10&lt;=13.11,"TSM",IF(K10&lt;=14,"SM",IF(K10&lt;=15.04,"KSM",IF(K10&lt;=16.24,"I A",IF(K10&lt;=17.64,"II A",IF(K10&lt;=19.04,"III A"))))))))</f>
        <v/>
      </c>
      <c r="O10" s="9" t="s">
        <v>44</v>
      </c>
      <c r="P10" s="4"/>
      <c r="Q10" s="4"/>
    </row>
    <row r="23" spans="15:17" x14ac:dyDescent="0.25">
      <c r="O23" s="5"/>
      <c r="P23" s="2"/>
      <c r="Q23" s="2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8"/>
  <sheetViews>
    <sheetView zoomScaleNormal="100" workbookViewId="0">
      <selection activeCell="A3" sqref="A3"/>
    </sheetView>
  </sheetViews>
  <sheetFormatPr defaultColWidth="9.109375" defaultRowHeight="13.2" x14ac:dyDescent="0.25"/>
  <cols>
    <col min="1" max="2" width="5.109375" style="5" customWidth="1"/>
    <col min="3" max="3" width="4.6640625" style="5" customWidth="1"/>
    <col min="4" max="4" width="9.44140625" style="7" customWidth="1"/>
    <col min="5" max="5" width="18.33203125" style="1" customWidth="1"/>
    <col min="6" max="6" width="9.33203125" style="6" customWidth="1"/>
    <col min="7" max="8" width="8.5546875" style="1" customWidth="1"/>
    <col min="9" max="9" width="10.6640625" style="1" customWidth="1"/>
    <col min="10" max="10" width="5.44140625" style="4" customWidth="1"/>
    <col min="11" max="11" width="6.44140625" style="5" customWidth="1"/>
    <col min="12" max="12" width="4" style="5" customWidth="1"/>
    <col min="13" max="13" width="4.6640625" style="5" customWidth="1"/>
    <col min="14" max="14" width="2.5546875" style="5" customWidth="1"/>
    <col min="15" max="15" width="6" style="5" customWidth="1"/>
    <col min="16" max="16" width="4" style="5" customWidth="1"/>
    <col min="17" max="17" width="4.6640625" style="5" customWidth="1"/>
    <col min="18" max="18" width="4.44140625" style="4" customWidth="1"/>
    <col min="19" max="19" width="20.21875" style="1" customWidth="1"/>
    <col min="20" max="16384" width="9.109375" style="1"/>
  </cols>
  <sheetData>
    <row r="1" spans="1:19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9"/>
      <c r="O1" s="49"/>
      <c r="P1" s="49"/>
      <c r="Q1" s="49"/>
      <c r="R1" s="4"/>
    </row>
    <row r="2" spans="1:19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3"/>
      <c r="N2" s="43"/>
      <c r="O2" s="43"/>
      <c r="P2" s="43"/>
      <c r="Q2" s="43"/>
      <c r="R2" s="42"/>
      <c r="S2" s="41" t="s">
        <v>19</v>
      </c>
    </row>
    <row r="3" spans="1:19" ht="15" customHeight="1" x14ac:dyDescent="0.35">
      <c r="A3" s="39"/>
      <c r="B3" s="39"/>
      <c r="C3" s="39"/>
      <c r="S3" s="38" t="s">
        <v>18</v>
      </c>
    </row>
    <row r="4" spans="1:19" ht="15.75" customHeight="1" x14ac:dyDescent="0.3">
      <c r="C4" s="33"/>
      <c r="D4" s="37" t="s">
        <v>513</v>
      </c>
      <c r="F4" s="36"/>
      <c r="S4" s="35"/>
    </row>
    <row r="5" spans="1:19" ht="3.75" customHeight="1" x14ac:dyDescent="0.25"/>
    <row r="6" spans="1:19" ht="13.8" thickBot="1" x14ac:dyDescent="0.3">
      <c r="C6" s="34"/>
      <c r="D6" s="33"/>
      <c r="E6" s="32"/>
      <c r="F6" s="31" t="s">
        <v>512</v>
      </c>
      <c r="G6" s="30"/>
      <c r="H6" s="29"/>
    </row>
    <row r="7" spans="1:19" s="17" customFormat="1" ht="13.8" thickBot="1" x14ac:dyDescent="0.35">
      <c r="A7" s="28" t="s">
        <v>41</v>
      </c>
      <c r="B7" s="22" t="s">
        <v>43</v>
      </c>
      <c r="C7" s="23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8</v>
      </c>
      <c r="L7" s="22" t="s">
        <v>6</v>
      </c>
      <c r="M7" s="22" t="s">
        <v>5</v>
      </c>
      <c r="N7" s="22"/>
      <c r="O7" s="22" t="s">
        <v>7</v>
      </c>
      <c r="P7" s="22" t="s">
        <v>6</v>
      </c>
      <c r="Q7" s="22" t="s">
        <v>5</v>
      </c>
      <c r="R7" s="21" t="s">
        <v>4</v>
      </c>
      <c r="S7" s="20" t="s">
        <v>3</v>
      </c>
    </row>
    <row r="8" spans="1:19" ht="13.8" x14ac:dyDescent="0.25">
      <c r="A8" s="16">
        <v>1</v>
      </c>
      <c r="B8" s="15">
        <v>1</v>
      </c>
      <c r="C8" s="15">
        <v>168</v>
      </c>
      <c r="D8" s="14" t="s">
        <v>511</v>
      </c>
      <c r="E8" s="13" t="s">
        <v>510</v>
      </c>
      <c r="F8" s="12" t="s">
        <v>509</v>
      </c>
      <c r="G8" s="9" t="s">
        <v>25</v>
      </c>
      <c r="H8" s="9"/>
      <c r="I8" s="9" t="s">
        <v>236</v>
      </c>
      <c r="J8" s="181">
        <f>IF(ISBLANK(O8),"",TRUNC(9.92*(O8-22)^2))</f>
        <v>1064</v>
      </c>
      <c r="K8" s="335">
        <v>11.73</v>
      </c>
      <c r="L8" s="11">
        <v>1.7</v>
      </c>
      <c r="M8" s="10">
        <v>0.152</v>
      </c>
      <c r="N8" s="10"/>
      <c r="O8" s="251">
        <v>11.64</v>
      </c>
      <c r="P8" s="11">
        <v>3.2</v>
      </c>
      <c r="Q8" s="10">
        <v>0.13900000000000001</v>
      </c>
      <c r="R8" s="184" t="str">
        <f>IF(ISBLANK(O8),"",IF(O8&gt;14.94,"",IF(O8&lt;=11.4,"TSM",IF(O8&lt;=11.84,"SM",IF(O8&lt;=12.4,"KSM",IF(O8&lt;=13.04,"I A",IF(O8&lt;=13.84,"II A",IF(O8&lt;=14.94,"III A"))))))))</f>
        <v>SM</v>
      </c>
      <c r="S8" s="9" t="s">
        <v>508</v>
      </c>
    </row>
    <row r="9" spans="1:19" ht="13.8" x14ac:dyDescent="0.25">
      <c r="A9" s="16">
        <v>2</v>
      </c>
      <c r="B9" s="15">
        <v>2</v>
      </c>
      <c r="C9" s="15">
        <v>135</v>
      </c>
      <c r="D9" s="14" t="s">
        <v>507</v>
      </c>
      <c r="E9" s="13" t="s">
        <v>506</v>
      </c>
      <c r="F9" s="12" t="s">
        <v>505</v>
      </c>
      <c r="G9" s="9" t="s">
        <v>125</v>
      </c>
      <c r="H9" s="9"/>
      <c r="I9" s="9" t="s">
        <v>236</v>
      </c>
      <c r="J9" s="181">
        <f>IF(ISBLANK(O9),"",TRUNC(9.92*(O9-22)^2))</f>
        <v>1042</v>
      </c>
      <c r="K9" s="335">
        <v>11.92</v>
      </c>
      <c r="L9" s="11">
        <v>1.4</v>
      </c>
      <c r="M9" s="10">
        <v>0.13100000000000001</v>
      </c>
      <c r="N9" s="10"/>
      <c r="O9" s="251">
        <v>11.75</v>
      </c>
      <c r="P9" s="11">
        <v>3.2</v>
      </c>
      <c r="Q9" s="10">
        <v>0.126</v>
      </c>
      <c r="R9" s="184" t="str">
        <f>IF(ISBLANK(O9),"",IF(O9&gt;14.94,"",IF(O9&lt;=11.4,"TSM",IF(O9&lt;=11.84,"SM",IF(O9&lt;=12.4,"KSM",IF(O9&lt;=13.04,"I A",IF(O9&lt;=13.84,"II A",IF(O9&lt;=14.94,"III A"))))))))</f>
        <v>SM</v>
      </c>
      <c r="S9" s="9" t="s">
        <v>237</v>
      </c>
    </row>
    <row r="10" spans="1:19" ht="13.8" x14ac:dyDescent="0.25">
      <c r="A10" s="16">
        <v>3</v>
      </c>
      <c r="B10" s="15">
        <v>3</v>
      </c>
      <c r="C10" s="15">
        <v>107</v>
      </c>
      <c r="D10" s="14" t="s">
        <v>159</v>
      </c>
      <c r="E10" s="13" t="s">
        <v>504</v>
      </c>
      <c r="F10" s="12" t="s">
        <v>503</v>
      </c>
      <c r="G10" s="9" t="s">
        <v>59</v>
      </c>
      <c r="H10" s="9" t="s">
        <v>32</v>
      </c>
      <c r="I10" s="9"/>
      <c r="J10" s="181">
        <f>IF(ISBLANK(O10),"",TRUNC(9.92*(O10-22)^2))</f>
        <v>1017</v>
      </c>
      <c r="K10" s="335">
        <v>11.98</v>
      </c>
      <c r="L10" s="11">
        <v>1.5</v>
      </c>
      <c r="M10" s="10">
        <v>0.17499999999999999</v>
      </c>
      <c r="N10" s="10"/>
      <c r="O10" s="251">
        <v>11.87</v>
      </c>
      <c r="P10" s="11">
        <v>3.2</v>
      </c>
      <c r="Q10" s="10">
        <v>0.159</v>
      </c>
      <c r="R10" s="184" t="str">
        <f>IF(ISBLANK(O10),"",IF(O10&gt;14.94,"",IF(O10&lt;=11.4,"TSM",IF(O10&lt;=11.84,"SM",IF(O10&lt;=12.4,"KSM",IF(O10&lt;=13.04,"I A",IF(O10&lt;=13.84,"II A",IF(O10&lt;=14.94,"III A"))))))))</f>
        <v>KSM</v>
      </c>
      <c r="S10" s="9" t="s">
        <v>44</v>
      </c>
    </row>
    <row r="11" spans="1:19" ht="13.8" x14ac:dyDescent="0.25">
      <c r="A11" s="16">
        <v>4</v>
      </c>
      <c r="B11" s="15">
        <v>4</v>
      </c>
      <c r="C11" s="15">
        <v>122</v>
      </c>
      <c r="D11" s="14" t="s">
        <v>502</v>
      </c>
      <c r="E11" s="13" t="s">
        <v>501</v>
      </c>
      <c r="F11" s="12" t="s">
        <v>500</v>
      </c>
      <c r="G11" s="9" t="s">
        <v>59</v>
      </c>
      <c r="H11" s="9"/>
      <c r="I11" s="9"/>
      <c r="J11" s="181">
        <f>IF(ISBLANK(O11),"",TRUNC(9.92*(O11-22)^2))</f>
        <v>1017</v>
      </c>
      <c r="K11" s="335">
        <v>12.07</v>
      </c>
      <c r="L11" s="11">
        <v>0.7</v>
      </c>
      <c r="M11" s="10">
        <v>0.127</v>
      </c>
      <c r="N11" s="10"/>
      <c r="O11" s="251">
        <v>11.87</v>
      </c>
      <c r="P11" s="11">
        <v>3.2</v>
      </c>
      <c r="Q11" s="10">
        <v>0.14799999999999999</v>
      </c>
      <c r="R11" s="184" t="str">
        <f>IF(ISBLANK(O11),"",IF(O11&gt;14.94,"",IF(O11&lt;=11.4,"TSM",IF(O11&lt;=11.84,"SM",IF(O11&lt;=12.4,"KSM",IF(O11&lt;=13.04,"I A",IF(O11&lt;=13.84,"II A",IF(O11&lt;=14.94,"III A"))))))))</f>
        <v>KSM</v>
      </c>
      <c r="S11" s="9" t="s">
        <v>499</v>
      </c>
    </row>
    <row r="12" spans="1:19" ht="13.8" x14ac:dyDescent="0.25">
      <c r="A12" s="16">
        <v>5</v>
      </c>
      <c r="B12" s="15">
        <v>5</v>
      </c>
      <c r="C12" s="15">
        <v>100</v>
      </c>
      <c r="D12" s="14" t="s">
        <v>48</v>
      </c>
      <c r="E12" s="13" t="s">
        <v>47</v>
      </c>
      <c r="F12" s="12" t="s">
        <v>46</v>
      </c>
      <c r="G12" s="9" t="s">
        <v>45</v>
      </c>
      <c r="H12" s="9" t="s">
        <v>32</v>
      </c>
      <c r="I12" s="9"/>
      <c r="J12" s="181">
        <f>IF(ISBLANK(O12),"",TRUNC(9.92*(O12-22)^2))</f>
        <v>845</v>
      </c>
      <c r="K12" s="335">
        <v>12.82</v>
      </c>
      <c r="L12" s="11">
        <v>0.7</v>
      </c>
      <c r="M12" s="10">
        <v>0.16300000000000001</v>
      </c>
      <c r="N12" s="10"/>
      <c r="O12" s="251">
        <v>12.77</v>
      </c>
      <c r="P12" s="11">
        <v>3.2</v>
      </c>
      <c r="Q12" s="10">
        <v>0.14000000000000001</v>
      </c>
      <c r="R12" s="184" t="str">
        <f>IF(ISBLANK(O12),"",IF(O12&gt;14.94,"",IF(O12&lt;=11.4,"TSM",IF(O12&lt;=11.84,"SM",IF(O12&lt;=12.4,"KSM",IF(O12&lt;=13.04,"I A",IF(O12&lt;=13.84,"II A",IF(O12&lt;=14.94,"III A"))))))))</f>
        <v>I A</v>
      </c>
      <c r="S12" s="9" t="s">
        <v>44</v>
      </c>
    </row>
    <row r="13" spans="1:19" ht="13.8" x14ac:dyDescent="0.25">
      <c r="A13" s="16">
        <v>6</v>
      </c>
      <c r="B13" s="15">
        <v>6</v>
      </c>
      <c r="C13" s="15">
        <v>112</v>
      </c>
      <c r="D13" s="14" t="s">
        <v>498</v>
      </c>
      <c r="E13" s="13" t="s">
        <v>497</v>
      </c>
      <c r="F13" s="12" t="s">
        <v>496</v>
      </c>
      <c r="G13" s="9" t="s">
        <v>59</v>
      </c>
      <c r="H13" s="9" t="s">
        <v>32</v>
      </c>
      <c r="I13" s="9"/>
      <c r="J13" s="181">
        <f>IF(ISBLANK(K13),"",TRUNC(9.92*(K13-22)^2))</f>
        <v>857</v>
      </c>
      <c r="K13" s="250">
        <v>12.7</v>
      </c>
      <c r="L13" s="11">
        <v>1</v>
      </c>
      <c r="M13" s="10">
        <v>0.14299999999999999</v>
      </c>
      <c r="N13" s="10"/>
      <c r="O13" s="251" t="s">
        <v>40</v>
      </c>
      <c r="P13" s="11"/>
      <c r="Q13" s="10"/>
      <c r="R13" s="184" t="str">
        <f>IF(ISBLANK(K13),"",IF(K13&gt;14.94,"",IF(K13&lt;=11.4,"TSM",IF(K13&lt;=11.84,"SM",IF(K13&lt;=12.4,"KSM",IF(K13&lt;=13.04,"I A",IF(K13&lt;=13.84,"II A",IF(K13&lt;=14.94,"III A"))))))))</f>
        <v>I A</v>
      </c>
      <c r="S13" s="9" t="s">
        <v>495</v>
      </c>
    </row>
    <row r="14" spans="1:19" ht="3.75" customHeight="1" x14ac:dyDescent="0.25"/>
    <row r="15" spans="1:19" ht="13.8" thickBot="1" x14ac:dyDescent="0.3">
      <c r="C15" s="34"/>
      <c r="D15" s="33"/>
      <c r="E15" s="32"/>
      <c r="F15" s="31" t="s">
        <v>494</v>
      </c>
      <c r="G15" s="30"/>
      <c r="H15" s="29"/>
    </row>
    <row r="16" spans="1:19" s="17" customFormat="1" ht="13.8" thickBot="1" x14ac:dyDescent="0.35">
      <c r="A16" s="28" t="s">
        <v>41</v>
      </c>
      <c r="B16" s="22" t="s">
        <v>43</v>
      </c>
      <c r="C16" s="23" t="s">
        <v>16</v>
      </c>
      <c r="D16" s="26" t="s">
        <v>15</v>
      </c>
      <c r="E16" s="25" t="s">
        <v>14</v>
      </c>
      <c r="F16" s="24" t="s">
        <v>13</v>
      </c>
      <c r="G16" s="22" t="s">
        <v>12</v>
      </c>
      <c r="H16" s="22" t="s">
        <v>11</v>
      </c>
      <c r="I16" s="22" t="s">
        <v>10</v>
      </c>
      <c r="J16" s="24" t="s">
        <v>9</v>
      </c>
      <c r="K16" s="23" t="s">
        <v>8</v>
      </c>
      <c r="L16" s="22" t="s">
        <v>6</v>
      </c>
      <c r="M16" s="22" t="s">
        <v>5</v>
      </c>
      <c r="N16" s="22"/>
      <c r="O16" s="22" t="s">
        <v>7</v>
      </c>
      <c r="P16" s="22" t="s">
        <v>6</v>
      </c>
      <c r="Q16" s="22" t="s">
        <v>5</v>
      </c>
      <c r="R16" s="21" t="s">
        <v>4</v>
      </c>
      <c r="S16" s="20" t="s">
        <v>3</v>
      </c>
    </row>
    <row r="17" spans="1:19" ht="13.8" x14ac:dyDescent="0.25">
      <c r="A17" s="16">
        <v>7</v>
      </c>
      <c r="B17" s="15"/>
      <c r="C17" s="15">
        <v>70</v>
      </c>
      <c r="D17" s="14" t="s">
        <v>457</v>
      </c>
      <c r="E17" s="13" t="s">
        <v>493</v>
      </c>
      <c r="F17" s="12" t="s">
        <v>492</v>
      </c>
      <c r="G17" s="9" t="s">
        <v>31</v>
      </c>
      <c r="H17" s="9" t="s">
        <v>32</v>
      </c>
      <c r="I17" s="9"/>
      <c r="J17" s="181" t="s">
        <v>27</v>
      </c>
      <c r="K17" s="335">
        <v>12.9</v>
      </c>
      <c r="L17" s="11">
        <v>1.7</v>
      </c>
      <c r="M17" s="10">
        <v>0.221</v>
      </c>
      <c r="N17" s="10"/>
      <c r="O17" s="251">
        <v>12.71</v>
      </c>
      <c r="P17" s="11">
        <v>1</v>
      </c>
      <c r="Q17" s="10">
        <v>0.19700000000000001</v>
      </c>
      <c r="R17" s="184" t="str">
        <f>IF(ISBLANK(O17),"",IF(O17&gt;14.94,"",IF(O17&lt;=11.4,"TSM",IF(O17&lt;=11.84,"SM",IF(O17&lt;=12.4,"KSM",IF(O17&lt;=13.04,"I A",IF(O17&lt;=13.84,"II A",IF(O17&lt;=14.94,"III A"))))))))</f>
        <v>I A</v>
      </c>
      <c r="S17" s="9" t="s">
        <v>33</v>
      </c>
    </row>
    <row r="18" spans="1:19" ht="13.8" x14ac:dyDescent="0.25">
      <c r="A18" s="16">
        <v>8</v>
      </c>
      <c r="B18" s="15"/>
      <c r="C18" s="15">
        <v>28</v>
      </c>
      <c r="D18" s="14" t="s">
        <v>113</v>
      </c>
      <c r="E18" s="13" t="s">
        <v>491</v>
      </c>
      <c r="F18" s="12" t="s">
        <v>490</v>
      </c>
      <c r="G18" s="9" t="s">
        <v>31</v>
      </c>
      <c r="H18" s="9" t="s">
        <v>32</v>
      </c>
      <c r="I18" s="9"/>
      <c r="J18" s="181" t="s">
        <v>27</v>
      </c>
      <c r="K18" s="335">
        <v>12.89</v>
      </c>
      <c r="L18" s="11">
        <v>1.4</v>
      </c>
      <c r="M18" s="10">
        <v>0.186</v>
      </c>
      <c r="N18" s="10"/>
      <c r="O18" s="251">
        <v>12.82</v>
      </c>
      <c r="P18" s="11">
        <v>1</v>
      </c>
      <c r="Q18" s="10">
        <v>0.159</v>
      </c>
      <c r="R18" s="184" t="str">
        <f>IF(ISBLANK(O18),"",IF(O18&gt;14.94,"",IF(O18&lt;=11.4,"TSM",IF(O18&lt;=11.84,"SM",IF(O18&lt;=12.4,"KSM",IF(O18&lt;=13.04,"I A",IF(O18&lt;=13.84,"II A",IF(O18&lt;=14.94,"III A"))))))))</f>
        <v>I A</v>
      </c>
      <c r="S18" s="9" t="s">
        <v>256</v>
      </c>
    </row>
    <row r="19" spans="1:19" ht="13.8" x14ac:dyDescent="0.25">
      <c r="A19" s="16">
        <v>9</v>
      </c>
      <c r="B19" s="15"/>
      <c r="C19" s="15">
        <v>8</v>
      </c>
      <c r="D19" s="14" t="s">
        <v>489</v>
      </c>
      <c r="E19" s="13" t="s">
        <v>488</v>
      </c>
      <c r="F19" s="12" t="s">
        <v>202</v>
      </c>
      <c r="G19" s="9" t="s">
        <v>31</v>
      </c>
      <c r="H19" s="9" t="s">
        <v>32</v>
      </c>
      <c r="I19" s="9"/>
      <c r="J19" s="181" t="s">
        <v>27</v>
      </c>
      <c r="K19" s="250">
        <v>12.83</v>
      </c>
      <c r="L19" s="11">
        <v>1.5</v>
      </c>
      <c r="M19" s="10">
        <v>0.20499999999999999</v>
      </c>
      <c r="N19" s="10"/>
      <c r="O19" s="251">
        <v>12.83</v>
      </c>
      <c r="P19" s="11">
        <v>1</v>
      </c>
      <c r="Q19" s="10">
        <v>0.20799999999999999</v>
      </c>
      <c r="R19" s="184" t="str">
        <f>IF(ISBLANK(O19),"",IF(O19&gt;14.94,"",IF(O19&lt;=11.4,"TSM",IF(O19&lt;=11.84,"SM",IF(O19&lt;=12.4,"KSM",IF(O19&lt;=13.04,"I A",IF(O19&lt;=13.84,"II A",IF(O19&lt;=14.94,"III A"))))))))</f>
        <v>I A</v>
      </c>
      <c r="S19" s="9" t="s">
        <v>256</v>
      </c>
    </row>
    <row r="20" spans="1:19" ht="13.8" x14ac:dyDescent="0.25">
      <c r="A20" s="16">
        <v>10</v>
      </c>
      <c r="B20" s="15">
        <v>7</v>
      </c>
      <c r="C20" s="15">
        <v>157</v>
      </c>
      <c r="D20" s="14" t="s">
        <v>487</v>
      </c>
      <c r="E20" s="13" t="s">
        <v>486</v>
      </c>
      <c r="F20" s="12" t="s">
        <v>485</v>
      </c>
      <c r="G20" s="9" t="s">
        <v>25</v>
      </c>
      <c r="H20" s="9"/>
      <c r="I20" s="9"/>
      <c r="J20" s="181">
        <f>IF(ISBLANK(O20),"",TRUNC(9.92*(O20-22)^2))</f>
        <v>825</v>
      </c>
      <c r="K20" s="335">
        <v>12.9</v>
      </c>
      <c r="L20" s="11">
        <v>1.7</v>
      </c>
      <c r="M20" s="336">
        <v>0.13400000000000001</v>
      </c>
      <c r="N20" s="10"/>
      <c r="O20" s="251">
        <v>12.88</v>
      </c>
      <c r="P20" s="11">
        <v>1</v>
      </c>
      <c r="Q20" s="10">
        <v>0.158</v>
      </c>
      <c r="R20" s="184" t="str">
        <f>IF(ISBLANK(O20),"",IF(O20&gt;14.94,"",IF(O20&lt;=11.4,"TSM",IF(O20&lt;=11.84,"SM",IF(O20&lt;=12.4,"KSM",IF(O20&lt;=13.04,"I A",IF(O20&lt;=13.84,"II A",IF(O20&lt;=14.94,"III A"))))))))</f>
        <v>I A</v>
      </c>
      <c r="S20" s="9" t="s">
        <v>26</v>
      </c>
    </row>
    <row r="21" spans="1:19" ht="13.8" x14ac:dyDescent="0.25">
      <c r="A21" s="16">
        <v>11</v>
      </c>
      <c r="B21" s="15">
        <v>8</v>
      </c>
      <c r="C21" s="15">
        <v>121</v>
      </c>
      <c r="D21" s="14" t="s">
        <v>229</v>
      </c>
      <c r="E21" s="13" t="s">
        <v>484</v>
      </c>
      <c r="F21" s="12" t="s">
        <v>483</v>
      </c>
      <c r="G21" s="9" t="s">
        <v>59</v>
      </c>
      <c r="H21" s="9"/>
      <c r="I21" s="9"/>
      <c r="J21" s="181">
        <f>IF(ISBLANK(O21),"",TRUNC(9.92*(O21-22)^2))</f>
        <v>819</v>
      </c>
      <c r="K21" s="335">
        <v>12.92</v>
      </c>
      <c r="L21" s="11">
        <v>1.4</v>
      </c>
      <c r="M21" s="10">
        <v>0.159</v>
      </c>
      <c r="N21" s="10"/>
      <c r="O21" s="251">
        <v>12.91</v>
      </c>
      <c r="P21" s="11">
        <v>1</v>
      </c>
      <c r="Q21" s="10">
        <v>0.14499999999999999</v>
      </c>
      <c r="R21" s="184" t="str">
        <f>IF(ISBLANK(O21),"",IF(O21&gt;14.94,"",IF(O21&lt;=11.4,"TSM",IF(O21&lt;=11.84,"SM",IF(O21&lt;=12.4,"KSM",IF(O21&lt;=13.04,"I A",IF(O21&lt;=13.84,"II A",IF(O21&lt;=14.94,"III A"))))))))</f>
        <v>I A</v>
      </c>
      <c r="S21" s="9" t="s">
        <v>256</v>
      </c>
    </row>
    <row r="22" spans="1:19" ht="13.8" x14ac:dyDescent="0.25">
      <c r="A22" s="16">
        <v>12</v>
      </c>
      <c r="B22" s="15">
        <v>9</v>
      </c>
      <c r="C22" s="15">
        <v>106</v>
      </c>
      <c r="D22" s="14" t="s">
        <v>482</v>
      </c>
      <c r="E22" s="13" t="s">
        <v>481</v>
      </c>
      <c r="F22" s="12" t="s">
        <v>480</v>
      </c>
      <c r="G22" s="9" t="s">
        <v>59</v>
      </c>
      <c r="H22" s="9"/>
      <c r="I22" s="9"/>
      <c r="J22" s="181">
        <f>IF(ISBLANK(K22),"",TRUNC(9.92*(K22-22)^2))</f>
        <v>821</v>
      </c>
      <c r="K22" s="250">
        <v>12.9</v>
      </c>
      <c r="L22" s="11">
        <v>1.5</v>
      </c>
      <c r="M22" s="10">
        <v>0.15</v>
      </c>
      <c r="N22" s="10"/>
      <c r="O22" s="335">
        <v>12.91</v>
      </c>
      <c r="P22" s="11">
        <v>1</v>
      </c>
      <c r="Q22" s="10">
        <v>0.13200000000000001</v>
      </c>
      <c r="R22" s="184" t="str">
        <f>IF(ISBLANK(K22),"",IF(K22&gt;14.94,"",IF(K22&lt;=11.4,"TSM",IF(K22&lt;=11.84,"SM",IF(K22&lt;=12.4,"KSM",IF(K22&lt;=13.04,"I A",IF(K22&lt;=13.84,"II A",IF(K22&lt;=14.94,"III A"))))))))</f>
        <v>I A</v>
      </c>
      <c r="S22" s="9" t="s">
        <v>44</v>
      </c>
    </row>
    <row r="23" spans="1:19" ht="13.8" thickBot="1" x14ac:dyDescent="0.3"/>
    <row r="24" spans="1:19" s="17" customFormat="1" ht="13.8" thickBot="1" x14ac:dyDescent="0.35">
      <c r="A24" s="28" t="s">
        <v>41</v>
      </c>
      <c r="B24" s="22" t="s">
        <v>43</v>
      </c>
      <c r="C24" s="23" t="s">
        <v>16</v>
      </c>
      <c r="D24" s="26" t="s">
        <v>15</v>
      </c>
      <c r="E24" s="25" t="s">
        <v>14</v>
      </c>
      <c r="F24" s="24" t="s">
        <v>13</v>
      </c>
      <c r="G24" s="22" t="s">
        <v>12</v>
      </c>
      <c r="H24" s="22" t="s">
        <v>11</v>
      </c>
      <c r="I24" s="22" t="s">
        <v>10</v>
      </c>
      <c r="J24" s="24" t="s">
        <v>9</v>
      </c>
      <c r="K24" s="23" t="s">
        <v>8</v>
      </c>
      <c r="L24" s="22" t="s">
        <v>6</v>
      </c>
      <c r="M24" s="22" t="s">
        <v>5</v>
      </c>
      <c r="N24" s="22"/>
      <c r="O24" s="22" t="s">
        <v>7</v>
      </c>
      <c r="P24" s="22" t="s">
        <v>6</v>
      </c>
      <c r="Q24" s="22" t="s">
        <v>5</v>
      </c>
      <c r="R24" s="21" t="s">
        <v>4</v>
      </c>
      <c r="S24" s="20" t="s">
        <v>3</v>
      </c>
    </row>
    <row r="25" spans="1:19" ht="13.8" x14ac:dyDescent="0.25">
      <c r="A25" s="16">
        <v>13</v>
      </c>
      <c r="B25" s="15"/>
      <c r="C25" s="15">
        <v>175</v>
      </c>
      <c r="D25" s="14" t="s">
        <v>140</v>
      </c>
      <c r="E25" s="13" t="s">
        <v>141</v>
      </c>
      <c r="F25" s="12" t="s">
        <v>479</v>
      </c>
      <c r="G25" s="9" t="s">
        <v>25</v>
      </c>
      <c r="H25" s="9"/>
      <c r="I25" s="9"/>
      <c r="J25" s="181">
        <f>IF(ISBLANK(K25),"",TRUNC(9.92*(K25-22)^2))</f>
        <v>816</v>
      </c>
      <c r="K25" s="250">
        <v>12.93</v>
      </c>
      <c r="L25" s="11">
        <v>1.7</v>
      </c>
      <c r="M25" s="10">
        <v>0.23699999999999999</v>
      </c>
      <c r="N25" s="10"/>
      <c r="O25" s="251"/>
      <c r="P25" s="11"/>
      <c r="Q25" s="10"/>
      <c r="R25" s="184" t="str">
        <f t="shared" ref="R25:R38" si="0">IF(ISBLANK(K25),"",IF(K25&gt;14.94,"",IF(K25&lt;=11.4,"TSM",IF(K25&lt;=11.84,"SM",IF(K25&lt;=12.4,"KSM",IF(K25&lt;=13.04,"I A",IF(K25&lt;=13.84,"II A",IF(K25&lt;=14.94,"III A"))))))))</f>
        <v>I A</v>
      </c>
      <c r="S25" s="9" t="s">
        <v>26</v>
      </c>
    </row>
    <row r="26" spans="1:19" ht="13.8" x14ac:dyDescent="0.25">
      <c r="A26" s="16">
        <v>14</v>
      </c>
      <c r="B26" s="15">
        <v>10</v>
      </c>
      <c r="C26" s="15">
        <v>19</v>
      </c>
      <c r="D26" s="14" t="s">
        <v>478</v>
      </c>
      <c r="E26" s="13" t="s">
        <v>477</v>
      </c>
      <c r="F26" s="12" t="s">
        <v>476</v>
      </c>
      <c r="G26" s="9" t="s">
        <v>31</v>
      </c>
      <c r="H26" s="9" t="s">
        <v>32</v>
      </c>
      <c r="I26" s="9"/>
      <c r="J26" s="181" t="s">
        <v>27</v>
      </c>
      <c r="K26" s="250">
        <v>12.98</v>
      </c>
      <c r="L26" s="11">
        <v>1.7</v>
      </c>
      <c r="M26" s="10">
        <v>0.218</v>
      </c>
      <c r="N26" s="10"/>
      <c r="O26" s="251"/>
      <c r="P26" s="11"/>
      <c r="Q26" s="10"/>
      <c r="R26" s="184" t="str">
        <f t="shared" si="0"/>
        <v>I A</v>
      </c>
      <c r="S26" s="9" t="s">
        <v>245</v>
      </c>
    </row>
    <row r="27" spans="1:19" ht="13.8" x14ac:dyDescent="0.25">
      <c r="A27" s="16">
        <v>15</v>
      </c>
      <c r="B27" s="15">
        <v>11</v>
      </c>
      <c r="C27" s="15">
        <v>118</v>
      </c>
      <c r="D27" s="14" t="s">
        <v>441</v>
      </c>
      <c r="E27" s="13" t="s">
        <v>475</v>
      </c>
      <c r="F27" s="12" t="s">
        <v>474</v>
      </c>
      <c r="G27" s="9" t="s">
        <v>59</v>
      </c>
      <c r="H27" s="9"/>
      <c r="I27" s="9"/>
      <c r="J27" s="181">
        <f>IF(ISBLANK(K27),"",TRUNC(9.92*(K27-22)^2))</f>
        <v>801</v>
      </c>
      <c r="K27" s="250">
        <v>13.01</v>
      </c>
      <c r="L27" s="11">
        <v>1</v>
      </c>
      <c r="M27" s="10">
        <v>0.16</v>
      </c>
      <c r="N27" s="10"/>
      <c r="O27" s="251"/>
      <c r="P27" s="11"/>
      <c r="Q27" s="10"/>
      <c r="R27" s="184" t="str">
        <f t="shared" si="0"/>
        <v>I A</v>
      </c>
      <c r="S27" s="9" t="s">
        <v>473</v>
      </c>
    </row>
    <row r="28" spans="1:19" ht="13.8" x14ac:dyDescent="0.25">
      <c r="A28" s="16">
        <v>16</v>
      </c>
      <c r="B28" s="15"/>
      <c r="C28" s="15">
        <v>62</v>
      </c>
      <c r="D28" s="14" t="s">
        <v>98</v>
      </c>
      <c r="E28" s="13" t="s">
        <v>472</v>
      </c>
      <c r="F28" s="12" t="s">
        <v>471</v>
      </c>
      <c r="G28" s="9" t="s">
        <v>31</v>
      </c>
      <c r="H28" s="9" t="s">
        <v>32</v>
      </c>
      <c r="I28" s="9"/>
      <c r="J28" s="181" t="s">
        <v>27</v>
      </c>
      <c r="K28" s="250">
        <v>13.61</v>
      </c>
      <c r="L28" s="11">
        <v>1</v>
      </c>
      <c r="M28" s="10">
        <v>0.154</v>
      </c>
      <c r="N28" s="10"/>
      <c r="O28" s="251"/>
      <c r="P28" s="11"/>
      <c r="Q28" s="10"/>
      <c r="R28" s="184" t="str">
        <f t="shared" si="0"/>
        <v>II A</v>
      </c>
      <c r="S28" s="9" t="s">
        <v>120</v>
      </c>
    </row>
    <row r="29" spans="1:19" ht="13.8" x14ac:dyDescent="0.25">
      <c r="A29" s="16">
        <v>17</v>
      </c>
      <c r="B29" s="15"/>
      <c r="C29" s="15">
        <v>35</v>
      </c>
      <c r="D29" s="14" t="s">
        <v>162</v>
      </c>
      <c r="E29" s="13" t="s">
        <v>470</v>
      </c>
      <c r="F29" s="12" t="s">
        <v>469</v>
      </c>
      <c r="G29" s="9" t="s">
        <v>31</v>
      </c>
      <c r="H29" s="9" t="s">
        <v>32</v>
      </c>
      <c r="I29" s="9"/>
      <c r="J29" s="181" t="s">
        <v>27</v>
      </c>
      <c r="K29" s="250">
        <v>13.67</v>
      </c>
      <c r="L29" s="11">
        <v>1</v>
      </c>
      <c r="M29" s="10">
        <v>0.27700000000000002</v>
      </c>
      <c r="N29" s="10"/>
      <c r="O29" s="251"/>
      <c r="P29" s="11"/>
      <c r="Q29" s="10"/>
      <c r="R29" s="184" t="str">
        <f t="shared" si="0"/>
        <v>II A</v>
      </c>
      <c r="S29" s="9" t="s">
        <v>256</v>
      </c>
    </row>
    <row r="30" spans="1:19" ht="13.8" x14ac:dyDescent="0.25">
      <c r="A30" s="16">
        <v>18</v>
      </c>
      <c r="B30" s="15">
        <v>12</v>
      </c>
      <c r="C30" s="15">
        <v>97</v>
      </c>
      <c r="D30" s="14" t="s">
        <v>56</v>
      </c>
      <c r="E30" s="13" t="s">
        <v>55</v>
      </c>
      <c r="F30" s="12" t="s">
        <v>54</v>
      </c>
      <c r="G30" s="9" t="s">
        <v>45</v>
      </c>
      <c r="H30" s="9"/>
      <c r="I30" s="9"/>
      <c r="J30" s="181">
        <f>IF(ISBLANK(K30),"",TRUNC(9.92*(K30-22)^2))</f>
        <v>685</v>
      </c>
      <c r="K30" s="250">
        <v>13.69</v>
      </c>
      <c r="L30" s="11">
        <v>1.5</v>
      </c>
      <c r="M30" s="10">
        <v>0.2</v>
      </c>
      <c r="N30" s="10"/>
      <c r="O30" s="251"/>
      <c r="P30" s="11"/>
      <c r="Q30" s="10"/>
      <c r="R30" s="184" t="str">
        <f t="shared" si="0"/>
        <v>II A</v>
      </c>
      <c r="S30" s="9" t="s">
        <v>468</v>
      </c>
    </row>
    <row r="31" spans="1:19" ht="13.8" x14ac:dyDescent="0.25">
      <c r="A31" s="16">
        <v>19</v>
      </c>
      <c r="B31" s="15"/>
      <c r="C31" s="15">
        <v>26</v>
      </c>
      <c r="D31" s="14" t="s">
        <v>62</v>
      </c>
      <c r="E31" s="13" t="s">
        <v>467</v>
      </c>
      <c r="F31" s="12" t="s">
        <v>466</v>
      </c>
      <c r="G31" s="9" t="s">
        <v>31</v>
      </c>
      <c r="H31" s="9" t="s">
        <v>32</v>
      </c>
      <c r="I31" s="9"/>
      <c r="J31" s="181" t="s">
        <v>27</v>
      </c>
      <c r="K31" s="250">
        <v>13.87</v>
      </c>
      <c r="L31" s="11">
        <v>0.7</v>
      </c>
      <c r="M31" s="10">
        <v>0.17100000000000001</v>
      </c>
      <c r="N31" s="10"/>
      <c r="O31" s="251"/>
      <c r="P31" s="11"/>
      <c r="Q31" s="10"/>
      <c r="R31" s="184" t="str">
        <f t="shared" si="0"/>
        <v>III A</v>
      </c>
      <c r="S31" s="9" t="s">
        <v>120</v>
      </c>
    </row>
    <row r="32" spans="1:19" ht="13.8" x14ac:dyDescent="0.25">
      <c r="A32" s="16">
        <v>20</v>
      </c>
      <c r="B32" s="15">
        <v>13</v>
      </c>
      <c r="C32" s="15">
        <v>149</v>
      </c>
      <c r="D32" s="14" t="s">
        <v>73</v>
      </c>
      <c r="E32" s="13" t="s">
        <v>72</v>
      </c>
      <c r="F32" s="12" t="s">
        <v>71</v>
      </c>
      <c r="G32" s="9" t="s">
        <v>70</v>
      </c>
      <c r="H32" s="9"/>
      <c r="I32" s="9"/>
      <c r="J32" s="181">
        <f>IF(ISBLANK(K32),"",TRUNC(9.92*(K32-22)^2))</f>
        <v>612</v>
      </c>
      <c r="K32" s="250">
        <v>14.14</v>
      </c>
      <c r="L32" s="11">
        <v>0.7</v>
      </c>
      <c r="M32" s="10">
        <v>0.17899999999999999</v>
      </c>
      <c r="N32" s="10"/>
      <c r="O32" s="251"/>
      <c r="P32" s="11"/>
      <c r="Q32" s="10"/>
      <c r="R32" s="184" t="str">
        <f t="shared" si="0"/>
        <v>III A</v>
      </c>
      <c r="S32" s="9" t="s">
        <v>69</v>
      </c>
    </row>
    <row r="33" spans="1:19" ht="13.8" x14ac:dyDescent="0.25">
      <c r="A33" s="16">
        <v>21</v>
      </c>
      <c r="B33" s="15">
        <v>14</v>
      </c>
      <c r="C33" s="15">
        <v>180</v>
      </c>
      <c r="D33" s="14" t="s">
        <v>465</v>
      </c>
      <c r="E33" s="13" t="s">
        <v>464</v>
      </c>
      <c r="F33" s="12" t="s">
        <v>463</v>
      </c>
      <c r="G33" s="9" t="s">
        <v>25</v>
      </c>
      <c r="H33" s="9"/>
      <c r="I33" s="9"/>
      <c r="J33" s="181">
        <f>IF(ISBLANK(K33),"",TRUNC(9.92*(K33-22)^2))</f>
        <v>579</v>
      </c>
      <c r="K33" s="250">
        <v>14.36</v>
      </c>
      <c r="L33" s="11">
        <v>1</v>
      </c>
      <c r="M33" s="10">
        <v>0.27200000000000002</v>
      </c>
      <c r="N33" s="10"/>
      <c r="O33" s="251"/>
      <c r="P33" s="11"/>
      <c r="Q33" s="10"/>
      <c r="R33" s="184" t="str">
        <f t="shared" si="0"/>
        <v>III A</v>
      </c>
      <c r="S33" s="9" t="s">
        <v>26</v>
      </c>
    </row>
    <row r="34" spans="1:19" ht="13.8" x14ac:dyDescent="0.25">
      <c r="A34" s="16">
        <v>22</v>
      </c>
      <c r="B34" s="15"/>
      <c r="C34" s="15">
        <v>21</v>
      </c>
      <c r="D34" s="14" t="s">
        <v>229</v>
      </c>
      <c r="E34" s="13" t="s">
        <v>462</v>
      </c>
      <c r="F34" s="12" t="s">
        <v>461</v>
      </c>
      <c r="G34" s="9" t="s">
        <v>31</v>
      </c>
      <c r="H34" s="246" t="s">
        <v>32</v>
      </c>
      <c r="I34" s="9"/>
      <c r="J34" s="181" t="s">
        <v>27</v>
      </c>
      <c r="K34" s="250">
        <v>14.63</v>
      </c>
      <c r="L34" s="11">
        <v>1.5</v>
      </c>
      <c r="M34" s="10">
        <v>0.33100000000000002</v>
      </c>
      <c r="N34" s="10"/>
      <c r="O34" s="251"/>
      <c r="P34" s="11"/>
      <c r="Q34" s="10"/>
      <c r="R34" s="184" t="str">
        <f t="shared" si="0"/>
        <v>III A</v>
      </c>
      <c r="S34" s="9" t="s">
        <v>291</v>
      </c>
    </row>
    <row r="35" spans="1:19" ht="13.8" x14ac:dyDescent="0.25">
      <c r="A35" s="16"/>
      <c r="B35" s="15"/>
      <c r="C35" s="15">
        <v>34</v>
      </c>
      <c r="D35" s="14" t="s">
        <v>460</v>
      </c>
      <c r="E35" s="13" t="s">
        <v>459</v>
      </c>
      <c r="F35" s="12" t="s">
        <v>458</v>
      </c>
      <c r="G35" s="9" t="s">
        <v>31</v>
      </c>
      <c r="H35" s="246" t="s">
        <v>32</v>
      </c>
      <c r="I35" s="9"/>
      <c r="J35" s="181" t="s">
        <v>27</v>
      </c>
      <c r="K35" s="250" t="s">
        <v>40</v>
      </c>
      <c r="L35" s="11"/>
      <c r="M35" s="10"/>
      <c r="N35" s="10"/>
      <c r="O35" s="251"/>
      <c r="P35" s="11"/>
      <c r="Q35" s="10"/>
      <c r="R35" s="184" t="str">
        <f t="shared" si="0"/>
        <v/>
      </c>
      <c r="S35" s="9" t="s">
        <v>120</v>
      </c>
    </row>
    <row r="36" spans="1:19" ht="13.8" x14ac:dyDescent="0.25">
      <c r="A36" s="16"/>
      <c r="B36" s="15"/>
      <c r="C36" s="15">
        <v>56</v>
      </c>
      <c r="D36" s="14" t="s">
        <v>62</v>
      </c>
      <c r="E36" s="13" t="s">
        <v>68</v>
      </c>
      <c r="F36" s="12" t="s">
        <v>67</v>
      </c>
      <c r="G36" s="9" t="s">
        <v>31</v>
      </c>
      <c r="H36" s="246" t="s">
        <v>32</v>
      </c>
      <c r="I36" s="9"/>
      <c r="J36" s="181" t="s">
        <v>27</v>
      </c>
      <c r="K36" s="250" t="s">
        <v>40</v>
      </c>
      <c r="L36" s="11"/>
      <c r="M36" s="10"/>
      <c r="N36" s="10"/>
      <c r="O36" s="251"/>
      <c r="P36" s="11"/>
      <c r="Q36" s="10"/>
      <c r="R36" s="184" t="str">
        <f t="shared" si="0"/>
        <v/>
      </c>
      <c r="S36" s="9" t="s">
        <v>33</v>
      </c>
    </row>
    <row r="37" spans="1:19" ht="13.8" x14ac:dyDescent="0.25">
      <c r="A37" s="16"/>
      <c r="B37" s="15"/>
      <c r="C37" s="15">
        <v>123</v>
      </c>
      <c r="D37" s="14" t="s">
        <v>457</v>
      </c>
      <c r="E37" s="13" t="s">
        <v>456</v>
      </c>
      <c r="F37" s="12" t="s">
        <v>455</v>
      </c>
      <c r="G37" s="9" t="s">
        <v>59</v>
      </c>
      <c r="H37" s="246" t="s">
        <v>32</v>
      </c>
      <c r="I37" s="9"/>
      <c r="J37" s="181"/>
      <c r="K37" s="250" t="s">
        <v>40</v>
      </c>
      <c r="L37" s="11"/>
      <c r="M37" s="10"/>
      <c r="N37" s="10"/>
      <c r="O37" s="251"/>
      <c r="P37" s="11"/>
      <c r="Q37" s="10"/>
      <c r="R37" s="184" t="str">
        <f t="shared" si="0"/>
        <v/>
      </c>
      <c r="S37" s="9" t="s">
        <v>291</v>
      </c>
    </row>
    <row r="38" spans="1:19" ht="13.8" x14ac:dyDescent="0.25">
      <c r="A38" s="16"/>
      <c r="B38" s="15"/>
      <c r="C38" s="15">
        <v>69</v>
      </c>
      <c r="D38" s="14" t="s">
        <v>454</v>
      </c>
      <c r="E38" s="13" t="s">
        <v>453</v>
      </c>
      <c r="F38" s="12" t="s">
        <v>452</v>
      </c>
      <c r="G38" s="9" t="s">
        <v>31</v>
      </c>
      <c r="H38" s="246" t="s">
        <v>32</v>
      </c>
      <c r="I38" s="9"/>
      <c r="J38" s="181" t="s">
        <v>27</v>
      </c>
      <c r="K38" s="250" t="s">
        <v>40</v>
      </c>
      <c r="L38" s="11"/>
      <c r="M38" s="10"/>
      <c r="N38" s="10"/>
      <c r="O38" s="251"/>
      <c r="P38" s="11"/>
      <c r="Q38" s="10"/>
      <c r="R38" s="184" t="str">
        <f t="shared" si="0"/>
        <v/>
      </c>
      <c r="S38" s="9" t="s">
        <v>309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3"/>
  <sheetViews>
    <sheetView workbookViewId="0">
      <selection activeCell="A3" sqref="A3"/>
    </sheetView>
  </sheetViews>
  <sheetFormatPr defaultColWidth="9.109375" defaultRowHeight="13.2" x14ac:dyDescent="0.25"/>
  <cols>
    <col min="1" max="2" width="5.109375" style="73" customWidth="1"/>
    <col min="3" max="3" width="5" style="73" customWidth="1"/>
    <col min="4" max="4" width="9.44140625" style="70" customWidth="1"/>
    <col min="5" max="5" width="11.6640625" style="71" customWidth="1"/>
    <col min="6" max="6" width="9.33203125" style="72" customWidth="1"/>
    <col min="7" max="7" width="10.88671875" style="71" bestFit="1" customWidth="1"/>
    <col min="8" max="8" width="8.33203125" style="71" customWidth="1"/>
    <col min="9" max="9" width="7.5546875" style="71" bestFit="1" customWidth="1"/>
    <col min="10" max="10" width="5.44140625" style="59" customWidth="1"/>
    <col min="11" max="11" width="6.44140625" style="73" customWidth="1"/>
    <col min="12" max="12" width="4" style="73" customWidth="1"/>
    <col min="13" max="13" width="4.6640625" style="73" customWidth="1"/>
    <col min="14" max="14" width="4.44140625" style="59" customWidth="1"/>
    <col min="15" max="15" width="24.5546875" style="71" customWidth="1"/>
    <col min="16" max="16" width="6.33203125" style="3" hidden="1" customWidth="1"/>
    <col min="17" max="18" width="2" style="2" hidden="1" customWidth="1"/>
    <col min="19" max="16384" width="9.109375" style="1"/>
  </cols>
  <sheetData>
    <row r="1" spans="1:18" s="48" customFormat="1" ht="18.75" customHeight="1" x14ac:dyDescent="0.4">
      <c r="A1" s="54" t="s">
        <v>21</v>
      </c>
      <c r="B1" s="54"/>
      <c r="C1" s="55"/>
      <c r="D1" s="56"/>
      <c r="E1" s="57"/>
      <c r="F1" s="58"/>
      <c r="G1" s="57"/>
      <c r="H1" s="57"/>
      <c r="I1" s="57"/>
      <c r="J1" s="59"/>
      <c r="K1" s="60"/>
      <c r="L1" s="60"/>
      <c r="M1" s="60"/>
      <c r="N1" s="59"/>
      <c r="O1" s="57"/>
      <c r="P1" s="3"/>
      <c r="Q1" s="2"/>
      <c r="R1" s="2"/>
    </row>
    <row r="2" spans="1:18" s="40" customFormat="1" ht="22.95" customHeight="1" x14ac:dyDescent="0.3">
      <c r="A2" s="61" t="s">
        <v>20</v>
      </c>
      <c r="B2" s="61"/>
      <c r="C2" s="62"/>
      <c r="D2" s="63"/>
      <c r="E2" s="64"/>
      <c r="F2" s="65"/>
      <c r="G2" s="64"/>
      <c r="H2" s="64"/>
      <c r="I2" s="64"/>
      <c r="J2" s="66"/>
      <c r="K2" s="67"/>
      <c r="L2" s="67"/>
      <c r="M2" s="67"/>
      <c r="N2" s="66"/>
      <c r="O2" s="68" t="s">
        <v>19</v>
      </c>
      <c r="P2" s="19"/>
      <c r="Q2" s="18"/>
      <c r="R2" s="18"/>
    </row>
    <row r="3" spans="1:18" ht="15" customHeight="1" x14ac:dyDescent="0.35">
      <c r="A3" s="69"/>
      <c r="B3" s="69"/>
      <c r="C3" s="69"/>
      <c r="O3" s="74" t="s">
        <v>18</v>
      </c>
    </row>
    <row r="4" spans="1:18" ht="15.75" customHeight="1" x14ac:dyDescent="0.3">
      <c r="D4" s="75" t="s">
        <v>17</v>
      </c>
      <c r="F4" s="76"/>
      <c r="O4" s="77"/>
    </row>
    <row r="5" spans="1:18" ht="3.75" customHeight="1" x14ac:dyDescent="0.25"/>
    <row r="6" spans="1:18" ht="13.8" thickBot="1" x14ac:dyDescent="0.3">
      <c r="C6" s="78"/>
      <c r="D6" s="79"/>
      <c r="E6" s="80"/>
      <c r="F6" s="81" t="s">
        <v>7</v>
      </c>
      <c r="G6" s="82"/>
      <c r="H6" s="83"/>
    </row>
    <row r="7" spans="1:18" s="17" customFormat="1" ht="13.8" thickBot="1" x14ac:dyDescent="0.35">
      <c r="A7" s="84" t="s">
        <v>41</v>
      </c>
      <c r="B7" s="85" t="s">
        <v>43</v>
      </c>
      <c r="C7" s="86" t="s">
        <v>16</v>
      </c>
      <c r="D7" s="87" t="s">
        <v>15</v>
      </c>
      <c r="E7" s="88" t="s">
        <v>14</v>
      </c>
      <c r="F7" s="89" t="s">
        <v>13</v>
      </c>
      <c r="G7" s="90" t="s">
        <v>12</v>
      </c>
      <c r="H7" s="90" t="s">
        <v>11</v>
      </c>
      <c r="I7" s="90" t="s">
        <v>10</v>
      </c>
      <c r="J7" s="89" t="s">
        <v>9</v>
      </c>
      <c r="K7" s="85" t="s">
        <v>8</v>
      </c>
      <c r="L7" s="90" t="s">
        <v>6</v>
      </c>
      <c r="M7" s="90" t="s">
        <v>5</v>
      </c>
      <c r="N7" s="91" t="s">
        <v>4</v>
      </c>
      <c r="O7" s="92" t="s">
        <v>3</v>
      </c>
      <c r="P7" s="19" t="s">
        <v>2</v>
      </c>
      <c r="Q7" s="18" t="s">
        <v>1</v>
      </c>
      <c r="R7" s="18" t="s">
        <v>0</v>
      </c>
    </row>
    <row r="8" spans="1:18" ht="13.8" x14ac:dyDescent="0.25">
      <c r="A8" s="93">
        <v>1</v>
      </c>
      <c r="B8" s="94">
        <v>1</v>
      </c>
      <c r="C8" s="94">
        <v>87</v>
      </c>
      <c r="D8" s="95" t="s">
        <v>34</v>
      </c>
      <c r="E8" s="96" t="s">
        <v>35</v>
      </c>
      <c r="F8" s="97" t="s">
        <v>36</v>
      </c>
      <c r="G8" s="98" t="s">
        <v>37</v>
      </c>
      <c r="H8" s="98"/>
      <c r="I8" s="98"/>
      <c r="J8" s="99">
        <f>IF(ISBLANK(K8),"",TRUNC(7.66*((K8)-25.8)^2))</f>
        <v>926</v>
      </c>
      <c r="K8" s="100">
        <v>14.8</v>
      </c>
      <c r="L8" s="101">
        <v>0.9</v>
      </c>
      <c r="M8" s="102">
        <v>0.13200000000000001</v>
      </c>
      <c r="N8" s="103" t="str">
        <f>IF(ISBLANK(K8),"",IF(K8&gt;20.04,"",IF(K8&lt;=13.62,"TSM",IF(K8&lt;=14.35,"SM",IF(K8&lt;=15.15,"KSM",IF(K8&lt;=16.04,"I A",IF(K8&lt;=17.44,"II A",IF(K8&lt;=20.04,"III A"))))))))</f>
        <v>KSM</v>
      </c>
      <c r="O8" s="98" t="s">
        <v>38</v>
      </c>
      <c r="P8" s="8" t="s">
        <v>39</v>
      </c>
    </row>
    <row r="9" spans="1:18" ht="13.8" x14ac:dyDescent="0.25">
      <c r="A9" s="93"/>
      <c r="B9" s="94"/>
      <c r="C9" s="94">
        <v>159</v>
      </c>
      <c r="D9" s="95" t="s">
        <v>22</v>
      </c>
      <c r="E9" s="96" t="s">
        <v>23</v>
      </c>
      <c r="F9" s="97" t="s">
        <v>24</v>
      </c>
      <c r="G9" s="98" t="s">
        <v>25</v>
      </c>
      <c r="H9" s="98"/>
      <c r="I9" s="98"/>
      <c r="J9" s="99"/>
      <c r="K9" s="100" t="s">
        <v>40</v>
      </c>
      <c r="L9" s="101"/>
      <c r="M9" s="102"/>
      <c r="N9" s="103" t="str">
        <f>IF(ISBLANK(K9),"",IF(K9&gt;20.04,"",IF(K9&lt;=13.62,"TSM",IF(K9&lt;=14.35,"SM",IF(K9&lt;=15.15,"KSM",IF(K9&lt;=16.04,"I A",IF(K9&lt;=17.44,"II A",IF(K9&lt;=20.04,"III A"))))))))</f>
        <v/>
      </c>
      <c r="O9" s="98" t="s">
        <v>26</v>
      </c>
      <c r="P9" s="8" t="s">
        <v>27</v>
      </c>
    </row>
    <row r="10" spans="1:18" ht="13.8" x14ac:dyDescent="0.25">
      <c r="A10" s="104"/>
      <c r="B10" s="104"/>
      <c r="C10" s="104"/>
      <c r="D10" s="105"/>
      <c r="E10" s="106"/>
      <c r="F10" s="107"/>
      <c r="G10" s="108"/>
      <c r="H10" s="108"/>
      <c r="I10" s="108"/>
      <c r="J10" s="109"/>
      <c r="K10" s="110"/>
      <c r="L10" s="111"/>
      <c r="M10" s="112"/>
      <c r="N10" s="113"/>
      <c r="O10" s="108"/>
      <c r="P10" s="8"/>
    </row>
    <row r="11" spans="1:18" ht="18" thickBot="1" x14ac:dyDescent="0.35">
      <c r="D11" s="75" t="s">
        <v>42</v>
      </c>
      <c r="F11" s="81"/>
      <c r="H11" s="81"/>
    </row>
    <row r="12" spans="1:18" s="17" customFormat="1" ht="13.8" thickBot="1" x14ac:dyDescent="0.35">
      <c r="A12" s="84" t="s">
        <v>41</v>
      </c>
      <c r="B12" s="85"/>
      <c r="C12" s="86" t="s">
        <v>16</v>
      </c>
      <c r="D12" s="87" t="s">
        <v>15</v>
      </c>
      <c r="E12" s="88" t="s">
        <v>14</v>
      </c>
      <c r="F12" s="89" t="s">
        <v>13</v>
      </c>
      <c r="G12" s="90" t="s">
        <v>12</v>
      </c>
      <c r="H12" s="90" t="s">
        <v>11</v>
      </c>
      <c r="I12" s="90" t="s">
        <v>10</v>
      </c>
      <c r="J12" s="89" t="s">
        <v>9</v>
      </c>
      <c r="K12" s="85" t="s">
        <v>8</v>
      </c>
      <c r="L12" s="90" t="s">
        <v>6</v>
      </c>
      <c r="M12" s="90" t="s">
        <v>5</v>
      </c>
      <c r="N12" s="91" t="s">
        <v>4</v>
      </c>
      <c r="O12" s="92" t="s">
        <v>3</v>
      </c>
      <c r="P12" s="19" t="s">
        <v>2</v>
      </c>
      <c r="Q12" s="18" t="s">
        <v>1</v>
      </c>
      <c r="R12" s="18" t="s">
        <v>0</v>
      </c>
    </row>
    <row r="13" spans="1:18" ht="13.8" x14ac:dyDescent="0.25">
      <c r="A13" s="93">
        <v>1</v>
      </c>
      <c r="B13" s="94"/>
      <c r="C13" s="94">
        <v>11</v>
      </c>
      <c r="D13" s="95" t="s">
        <v>28</v>
      </c>
      <c r="E13" s="96" t="s">
        <v>29</v>
      </c>
      <c r="F13" s="97" t="s">
        <v>30</v>
      </c>
      <c r="G13" s="98" t="s">
        <v>31</v>
      </c>
      <c r="H13" s="98" t="s">
        <v>32</v>
      </c>
      <c r="I13" s="98"/>
      <c r="J13" s="99" t="s">
        <v>27</v>
      </c>
      <c r="K13" s="100">
        <v>15.6</v>
      </c>
      <c r="L13" s="101">
        <v>0.9</v>
      </c>
      <c r="M13" s="102">
        <v>0.19800000000000001</v>
      </c>
      <c r="N13" s="103" t="str">
        <f>IF(ISBLANK(K13),"",IF(K13&gt;20.04,"",IF(K13&lt;=13.62,"TSM",IF(K13&lt;=14.35,"SM",IF(K13&lt;=15.15,"KSM",IF(K13&lt;=16.04,"I A",IF(K13&lt;=17.44,"II A",IF(K13&lt;=20.04,"III A"))))))))</f>
        <v>I A</v>
      </c>
      <c r="O13" s="98" t="s">
        <v>33</v>
      </c>
      <c r="P13" s="8" t="s">
        <v>27</v>
      </c>
    </row>
  </sheetData>
  <sortState ref="A8:R9">
    <sortCondition ref="A8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5.109375" style="5" customWidth="1"/>
    <col min="2" max="2" width="5.109375" style="5" hidden="1" customWidth="1"/>
    <col min="3" max="3" width="4.5546875" style="5" customWidth="1"/>
    <col min="4" max="4" width="9.44140625" style="7" customWidth="1"/>
    <col min="5" max="5" width="16.6640625" style="1" customWidth="1"/>
    <col min="6" max="6" width="9.33203125" style="6" customWidth="1"/>
    <col min="7" max="7" width="8" style="1" customWidth="1"/>
    <col min="8" max="8" width="9.44140625" style="1" bestFit="1" customWidth="1"/>
    <col min="9" max="9" width="12.88671875" style="1" customWidth="1"/>
    <col min="10" max="10" width="5" style="4" bestFit="1" customWidth="1"/>
    <col min="11" max="11" width="8.33203125" style="5" customWidth="1"/>
    <col min="12" max="12" width="4.6640625" style="5" hidden="1" customWidth="1"/>
    <col min="13" max="13" width="4.44140625" style="4" customWidth="1"/>
    <col min="14" max="14" width="20.88671875" style="1" customWidth="1"/>
    <col min="15" max="15" width="9.109375" style="1" customWidth="1"/>
    <col min="16" max="16384" width="9.109375" style="1"/>
  </cols>
  <sheetData>
    <row r="1" spans="1:16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"/>
    </row>
    <row r="2" spans="1:16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</row>
    <row r="3" spans="1:16" ht="15" customHeight="1" x14ac:dyDescent="0.35">
      <c r="A3" s="39"/>
      <c r="B3" s="39"/>
      <c r="C3" s="39"/>
      <c r="N3" s="38" t="s">
        <v>542</v>
      </c>
    </row>
    <row r="4" spans="1:16" ht="15.75" customHeight="1" x14ac:dyDescent="0.3">
      <c r="D4" s="37" t="s">
        <v>565</v>
      </c>
      <c r="F4" s="36"/>
      <c r="N4" s="35"/>
    </row>
    <row r="5" spans="1:16" ht="3.75" customHeight="1" x14ac:dyDescent="0.25">
      <c r="J5" s="255">
        <v>1.1574074074074073E-5</v>
      </c>
    </row>
    <row r="6" spans="1:16" ht="13.8" thickBot="1" x14ac:dyDescent="0.3">
      <c r="C6" s="34"/>
      <c r="D6" s="33"/>
      <c r="E6" s="32">
        <v>1</v>
      </c>
      <c r="F6" s="31" t="s">
        <v>551</v>
      </c>
      <c r="G6" s="30">
        <v>3</v>
      </c>
      <c r="H6" s="29"/>
    </row>
    <row r="7" spans="1:16" s="17" customFormat="1" ht="13.8" thickBot="1" x14ac:dyDescent="0.35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5</v>
      </c>
      <c r="M7" s="21" t="s">
        <v>4</v>
      </c>
      <c r="N7" s="20" t="s">
        <v>3</v>
      </c>
    </row>
    <row r="8" spans="1:16" ht="13.95" customHeight="1" x14ac:dyDescent="0.25">
      <c r="A8" s="16">
        <v>1</v>
      </c>
      <c r="B8" s="15"/>
      <c r="C8" s="15">
        <v>170</v>
      </c>
      <c r="D8" s="14" t="s">
        <v>79</v>
      </c>
      <c r="E8" s="13" t="s">
        <v>78</v>
      </c>
      <c r="F8" s="12" t="s">
        <v>77</v>
      </c>
      <c r="G8" s="9" t="s">
        <v>25</v>
      </c>
      <c r="H8" s="9"/>
      <c r="I8" s="9"/>
      <c r="J8" s="252">
        <f>IF(ISBLANK(K8),"",TRUNC(0.208567*((K8/$J$5)-130)^2))</f>
        <v>787</v>
      </c>
      <c r="K8" s="350">
        <v>7.932870370370369E-4</v>
      </c>
      <c r="L8" s="10"/>
      <c r="M8" s="355" t="str">
        <f>IF(ISBLANK(K8),"",IF(K8&gt;0.000950694444444444,"",IF(K8&lt;=0.000654513888888889,"TSM",IF(K8&lt;=0.000688657407407407,"SM",IF(K8&lt;=0.000730787037037037,"KSM",IF(K8&lt;=0.000788657407407407,"I A",IF(K8&lt;=0.000858101851851852,"II A",IF(K8&lt;=0.000950694444444444,"III A"))))))))</f>
        <v>II A</v>
      </c>
      <c r="N8" s="9" t="s">
        <v>26</v>
      </c>
      <c r="O8" s="4"/>
      <c r="P8" s="4"/>
    </row>
    <row r="9" spans="1:16" ht="13.95" customHeight="1" x14ac:dyDescent="0.25">
      <c r="A9" s="16">
        <v>2</v>
      </c>
      <c r="B9" s="15"/>
      <c r="C9" s="15">
        <v>182</v>
      </c>
      <c r="D9" s="14" t="s">
        <v>507</v>
      </c>
      <c r="E9" s="13" t="s">
        <v>564</v>
      </c>
      <c r="F9" s="12" t="s">
        <v>563</v>
      </c>
      <c r="G9" s="9" t="s">
        <v>31</v>
      </c>
      <c r="H9" s="9" t="s">
        <v>32</v>
      </c>
      <c r="I9" s="9"/>
      <c r="J9" s="252" t="s">
        <v>27</v>
      </c>
      <c r="K9" s="350">
        <v>8.3958333333333335E-4</v>
      </c>
      <c r="L9" s="10"/>
      <c r="M9" s="355" t="str">
        <f>IF(ISBLANK(K9),"",IF(K9&gt;0.000950694444444444,"",IF(K9&lt;=0.000654513888888889,"TSM",IF(K9&lt;=0.000688657407407407,"SM",IF(K9&lt;=0.000730787037037037,"KSM",IF(K9&lt;=0.000788657407407407,"I A",IF(K9&lt;=0.000858101851851852,"II A",IF(K9&lt;=0.000950694444444444,"III A"))))))))</f>
        <v>II A</v>
      </c>
      <c r="N9" s="9" t="s">
        <v>562</v>
      </c>
      <c r="O9" s="4"/>
      <c r="P9" s="4"/>
    </row>
    <row r="10" spans="1:16" ht="13.95" customHeight="1" x14ac:dyDescent="0.25">
      <c r="A10" s="16">
        <v>3</v>
      </c>
      <c r="B10" s="15"/>
      <c r="C10" s="15">
        <v>185</v>
      </c>
      <c r="D10" s="14" t="s">
        <v>162</v>
      </c>
      <c r="E10" s="13" t="s">
        <v>561</v>
      </c>
      <c r="F10" s="12" t="s">
        <v>30</v>
      </c>
      <c r="G10" s="9" t="s">
        <v>328</v>
      </c>
      <c r="H10" s="9" t="s">
        <v>560</v>
      </c>
      <c r="I10" s="9"/>
      <c r="J10" s="252" t="s">
        <v>27</v>
      </c>
      <c r="K10" s="350">
        <v>8.7418981481481473E-4</v>
      </c>
      <c r="L10" s="10"/>
      <c r="M10" s="355" t="str">
        <f>IF(ISBLANK(K10),"",IF(K10&gt;0.000950694444444444,"",IF(K10&lt;=0.000654513888888889,"TSM",IF(K10&lt;=0.000688657407407407,"SM",IF(K10&lt;=0.000730787037037037,"KSM",IF(K10&lt;=0.000788657407407407,"I A",IF(K10&lt;=0.000858101851851852,"II A",IF(K10&lt;=0.000950694444444444,"III A"))))))))</f>
        <v>III A</v>
      </c>
      <c r="N10" s="9" t="s">
        <v>559</v>
      </c>
      <c r="O10" s="4"/>
      <c r="P10" s="4"/>
    </row>
    <row r="11" spans="1:16" ht="3.75" customHeight="1" x14ac:dyDescent="0.25">
      <c r="J11" s="255">
        <v>1.1574074074074073E-5</v>
      </c>
    </row>
    <row r="12" spans="1:16" ht="13.8" thickBot="1" x14ac:dyDescent="0.3">
      <c r="C12" s="34"/>
      <c r="D12" s="33"/>
      <c r="E12" s="32">
        <v>2</v>
      </c>
      <c r="F12" s="31" t="s">
        <v>551</v>
      </c>
      <c r="G12" s="30">
        <v>3</v>
      </c>
      <c r="H12" s="29"/>
    </row>
    <row r="13" spans="1:16" s="17" customFormat="1" ht="13.8" thickBot="1" x14ac:dyDescent="0.35">
      <c r="A13" s="28" t="s">
        <v>257</v>
      </c>
      <c r="B13" s="23" t="s">
        <v>43</v>
      </c>
      <c r="C13" s="27" t="s">
        <v>16</v>
      </c>
      <c r="D13" s="26" t="s">
        <v>15</v>
      </c>
      <c r="E13" s="25" t="s">
        <v>14</v>
      </c>
      <c r="F13" s="24" t="s">
        <v>13</v>
      </c>
      <c r="G13" s="22" t="s">
        <v>12</v>
      </c>
      <c r="H13" s="22" t="s">
        <v>189</v>
      </c>
      <c r="I13" s="22" t="s">
        <v>10</v>
      </c>
      <c r="J13" s="24" t="s">
        <v>9</v>
      </c>
      <c r="K13" s="22" t="s">
        <v>57</v>
      </c>
      <c r="L13" s="22" t="s">
        <v>5</v>
      </c>
      <c r="M13" s="21" t="s">
        <v>4</v>
      </c>
      <c r="N13" s="20" t="s">
        <v>3</v>
      </c>
    </row>
    <row r="14" spans="1:16" ht="13.95" customHeight="1" x14ac:dyDescent="0.25">
      <c r="A14" s="16">
        <v>1</v>
      </c>
      <c r="B14" s="15"/>
      <c r="C14" s="15">
        <v>105</v>
      </c>
      <c r="D14" s="14" t="s">
        <v>137</v>
      </c>
      <c r="E14" s="13" t="s">
        <v>138</v>
      </c>
      <c r="F14" s="12" t="s">
        <v>139</v>
      </c>
      <c r="G14" s="9" t="s">
        <v>59</v>
      </c>
      <c r="H14" s="9" t="s">
        <v>32</v>
      </c>
      <c r="I14" s="9"/>
      <c r="J14" s="252">
        <f>IF(ISBLANK(K14),"",TRUNC(0.208567*((K14/$J$5)-130)^2))</f>
        <v>851</v>
      </c>
      <c r="K14" s="350">
        <v>7.6504629629629622E-4</v>
      </c>
      <c r="L14" s="10"/>
      <c r="M14" s="355" t="str">
        <f>IF(ISBLANK(K14),"",IF(K14&gt;0.000950694444444444,"",IF(K14&lt;=0.000654513888888889,"TSM",IF(K14&lt;=0.000688657407407407,"SM",IF(K14&lt;=0.000730787037037037,"KSM",IF(K14&lt;=0.000788657407407407,"I A",IF(K14&lt;=0.000858101851851852,"II A",IF(K14&lt;=0.000950694444444444,"III A"))))))))</f>
        <v>I A</v>
      </c>
      <c r="N14" s="9" t="s">
        <v>116</v>
      </c>
      <c r="O14" s="4"/>
      <c r="P14" s="4"/>
    </row>
    <row r="15" spans="1:16" ht="13.95" customHeight="1" x14ac:dyDescent="0.25">
      <c r="A15" s="16">
        <v>2</v>
      </c>
      <c r="B15" s="15"/>
      <c r="C15" s="15">
        <v>101</v>
      </c>
      <c r="D15" s="14" t="s">
        <v>558</v>
      </c>
      <c r="E15" s="13" t="s">
        <v>557</v>
      </c>
      <c r="F15" s="12" t="s">
        <v>556</v>
      </c>
      <c r="G15" s="9" t="s">
        <v>59</v>
      </c>
      <c r="H15" s="9"/>
      <c r="I15" s="9"/>
      <c r="J15" s="252">
        <f>IF(ISBLANK(K15),"",TRUNC(0.208567*((K15/$J$5)-130)^2))</f>
        <v>808</v>
      </c>
      <c r="K15" s="350">
        <v>7.840277777777777E-4</v>
      </c>
      <c r="L15" s="10"/>
      <c r="M15" s="355" t="str">
        <f>IF(ISBLANK(K15),"",IF(K15&gt;0.000950694444444444,"",IF(K15&lt;=0.000654513888888889,"TSM",IF(K15&lt;=0.000688657407407407,"SM",IF(K15&lt;=0.000730787037037037,"KSM",IF(K15&lt;=0.000788657407407407,"I A",IF(K15&lt;=0.000858101851851852,"II A",IF(K15&lt;=0.000950694444444444,"III A"))))))))</f>
        <v>I A</v>
      </c>
      <c r="N15" s="9" t="s">
        <v>555</v>
      </c>
      <c r="O15" s="4"/>
      <c r="P15" s="4"/>
    </row>
    <row r="16" spans="1:16" ht="13.95" customHeight="1" x14ac:dyDescent="0.25">
      <c r="A16" s="16">
        <v>3</v>
      </c>
      <c r="B16" s="15"/>
      <c r="C16" s="15">
        <v>65</v>
      </c>
      <c r="D16" s="14" t="s">
        <v>554</v>
      </c>
      <c r="E16" s="13" t="s">
        <v>553</v>
      </c>
      <c r="F16" s="12" t="s">
        <v>552</v>
      </c>
      <c r="G16" s="9" t="s">
        <v>31</v>
      </c>
      <c r="H16" s="9" t="s">
        <v>32</v>
      </c>
      <c r="I16" s="9"/>
      <c r="J16" s="252" t="s">
        <v>27</v>
      </c>
      <c r="K16" s="350">
        <v>8.3842592592592595E-4</v>
      </c>
      <c r="L16" s="10"/>
      <c r="M16" s="355" t="str">
        <f>IF(ISBLANK(K16),"",IF(K16&gt;0.000950694444444444,"",IF(K16&lt;=0.000654513888888889,"TSM",IF(K16&lt;=0.000688657407407407,"SM",IF(K16&lt;=0.000730787037037037,"KSM",IF(K16&lt;=0.000788657407407407,"I A",IF(K16&lt;=0.000858101851851852,"II A",IF(K16&lt;=0.000950694444444444,"III A"))))))))</f>
        <v>II A</v>
      </c>
      <c r="N16" s="9" t="s">
        <v>295</v>
      </c>
      <c r="O16" s="4"/>
      <c r="P16" s="4"/>
    </row>
    <row r="17" spans="1:17" ht="3.75" customHeight="1" x14ac:dyDescent="0.25">
      <c r="J17" s="255">
        <v>1.1574074074074073E-5</v>
      </c>
    </row>
    <row r="18" spans="1:17" ht="13.8" thickBot="1" x14ac:dyDescent="0.3">
      <c r="C18" s="34"/>
      <c r="D18" s="33"/>
      <c r="E18" s="32">
        <v>3</v>
      </c>
      <c r="F18" s="31" t="s">
        <v>551</v>
      </c>
      <c r="G18" s="30">
        <v>3</v>
      </c>
      <c r="H18" s="29"/>
    </row>
    <row r="19" spans="1:17" s="17" customFormat="1" ht="13.8" thickBot="1" x14ac:dyDescent="0.35">
      <c r="A19" s="28" t="s">
        <v>257</v>
      </c>
      <c r="B19" s="23" t="s">
        <v>43</v>
      </c>
      <c r="C19" s="27" t="s">
        <v>16</v>
      </c>
      <c r="D19" s="26" t="s">
        <v>15</v>
      </c>
      <c r="E19" s="25" t="s">
        <v>14</v>
      </c>
      <c r="F19" s="24" t="s">
        <v>13</v>
      </c>
      <c r="G19" s="22" t="s">
        <v>12</v>
      </c>
      <c r="H19" s="22" t="s">
        <v>189</v>
      </c>
      <c r="I19" s="22" t="s">
        <v>10</v>
      </c>
      <c r="J19" s="24" t="s">
        <v>9</v>
      </c>
      <c r="K19" s="22" t="s">
        <v>57</v>
      </c>
      <c r="L19" s="22" t="s">
        <v>5</v>
      </c>
      <c r="M19" s="21" t="s">
        <v>4</v>
      </c>
      <c r="N19" s="20" t="s">
        <v>3</v>
      </c>
    </row>
    <row r="20" spans="1:17" ht="13.95" customHeight="1" x14ac:dyDescent="0.25">
      <c r="A20" s="16">
        <v>1</v>
      </c>
      <c r="B20" s="15"/>
      <c r="C20" s="15">
        <v>5</v>
      </c>
      <c r="D20" s="14" t="s">
        <v>550</v>
      </c>
      <c r="E20" s="13" t="s">
        <v>549</v>
      </c>
      <c r="F20" s="12" t="s">
        <v>548</v>
      </c>
      <c r="G20" s="9" t="s">
        <v>547</v>
      </c>
      <c r="H20" s="9" t="s">
        <v>546</v>
      </c>
      <c r="I20" s="9"/>
      <c r="J20" s="252" t="s">
        <v>27</v>
      </c>
      <c r="K20" s="350">
        <v>7.1134259259259252E-4</v>
      </c>
      <c r="L20" s="10"/>
      <c r="M20" s="355" t="str">
        <f>IF(ISBLANK(K20),"",IF(K20&gt;0.000950694444444444,"",IF(K20&lt;=0.000654513888888889,"TSM",IF(K20&lt;=0.000688657407407407,"SM",IF(K20&lt;=0.000730787037037037,"KSM",IF(K20&lt;=0.000788657407407407,"I A",IF(K20&lt;=0.000858101851851852,"II A",IF(K20&lt;=0.000950694444444444,"III A"))))))))</f>
        <v>KSM</v>
      </c>
      <c r="N20" s="9" t="s">
        <v>545</v>
      </c>
      <c r="O20" s="4"/>
      <c r="P20" s="4"/>
    </row>
    <row r="21" spans="1:17" ht="13.95" customHeight="1" x14ac:dyDescent="0.25">
      <c r="A21" s="16">
        <v>2</v>
      </c>
      <c r="B21" s="15"/>
      <c r="C21" s="15">
        <v>108</v>
      </c>
      <c r="D21" s="14" t="s">
        <v>76</v>
      </c>
      <c r="E21" s="13" t="s">
        <v>544</v>
      </c>
      <c r="F21" s="12" t="s">
        <v>543</v>
      </c>
      <c r="G21" s="9" t="s">
        <v>59</v>
      </c>
      <c r="H21" s="9" t="s">
        <v>32</v>
      </c>
      <c r="I21" s="9"/>
      <c r="J21" s="252">
        <f>IF(ISBLANK(K21),"",TRUNC(0.208567*((K21/$J$5)-130)^2))</f>
        <v>931</v>
      </c>
      <c r="K21" s="350">
        <v>7.3113425925925917E-4</v>
      </c>
      <c r="L21" s="10"/>
      <c r="M21" s="355" t="str">
        <f>IF(ISBLANK(K21),"",IF(K21&gt;0.000950694444444444,"",IF(K21&lt;=0.000654513888888889,"TSM",IF(K21&lt;=0.000688657407407407,"SM",IF(K21&lt;=0.000730787037037037,"KSM",IF(K21&lt;=0.000788657407407407,"I A",IF(K21&lt;=0.000858101851851852,"II A",IF(K21&lt;=0.000950694444444444,"III A"))))))))</f>
        <v>I A</v>
      </c>
      <c r="N21" s="9" t="s">
        <v>44</v>
      </c>
      <c r="O21" s="4"/>
      <c r="P21" s="4"/>
    </row>
    <row r="22" spans="1:17" ht="13.95" customHeight="1" x14ac:dyDescent="0.25">
      <c r="A22" s="16">
        <v>3</v>
      </c>
      <c r="B22" s="15"/>
      <c r="C22" s="15">
        <v>179</v>
      </c>
      <c r="D22" s="14" t="s">
        <v>134</v>
      </c>
      <c r="E22" s="13" t="s">
        <v>135</v>
      </c>
      <c r="F22" s="12" t="s">
        <v>136</v>
      </c>
      <c r="G22" s="9" t="s">
        <v>25</v>
      </c>
      <c r="H22" s="9"/>
      <c r="I22" s="9"/>
      <c r="J22" s="252">
        <f>IF(ISBLANK(K22),"",TRUNC(0.208567*((K22/$J$5)-130)^2))</f>
        <v>887</v>
      </c>
      <c r="K22" s="350">
        <v>7.4942129629629621E-4</v>
      </c>
      <c r="L22" s="10"/>
      <c r="M22" s="355" t="str">
        <f>IF(ISBLANK(K22),"",IF(K22&gt;0.000950694444444444,"",IF(K22&lt;=0.000654513888888889,"TSM",IF(K22&lt;=0.000688657407407407,"SM",IF(K22&lt;=0.000730787037037037,"KSM",IF(K22&lt;=0.000788657407407407,"I A",IF(K22&lt;=0.000858101851851852,"II A",IF(K22&lt;=0.000950694444444444,"III A"))))))))</f>
        <v>I A</v>
      </c>
      <c r="N22" s="9" t="s">
        <v>722</v>
      </c>
      <c r="O22" s="4"/>
      <c r="P22" s="4"/>
    </row>
    <row r="23" spans="1:17" x14ac:dyDescent="0.25">
      <c r="K23" s="4"/>
      <c r="L23" s="4"/>
      <c r="N23" s="5"/>
      <c r="O23" s="2"/>
      <c r="P23" s="354"/>
      <c r="Q23" s="353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"/>
  <sheetViews>
    <sheetView zoomScaleNormal="100" workbookViewId="0">
      <selection activeCell="A3" sqref="A3"/>
    </sheetView>
  </sheetViews>
  <sheetFormatPr defaultColWidth="9.109375" defaultRowHeight="13.2" x14ac:dyDescent="0.25"/>
  <cols>
    <col min="1" max="2" width="5.109375" style="5" customWidth="1"/>
    <col min="3" max="3" width="4.5546875" style="5" customWidth="1"/>
    <col min="4" max="4" width="9.44140625" style="7" customWidth="1"/>
    <col min="5" max="5" width="16.6640625" style="1" customWidth="1"/>
    <col min="6" max="6" width="9.33203125" style="6" customWidth="1"/>
    <col min="7" max="7" width="8" style="1" customWidth="1"/>
    <col min="8" max="8" width="9.44140625" style="1" bestFit="1" customWidth="1"/>
    <col min="9" max="9" width="12.88671875" style="1" customWidth="1"/>
    <col min="10" max="10" width="5" style="4" bestFit="1" customWidth="1"/>
    <col min="11" max="11" width="8.33203125" style="5" customWidth="1"/>
    <col min="12" max="12" width="4.6640625" style="5" hidden="1" customWidth="1"/>
    <col min="13" max="13" width="4.44140625" style="4" customWidth="1"/>
    <col min="14" max="14" width="20.88671875" style="1" customWidth="1"/>
    <col min="15" max="15" width="9.109375" style="1" customWidth="1"/>
    <col min="16" max="16384" width="9.109375" style="1"/>
  </cols>
  <sheetData>
    <row r="1" spans="1:16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"/>
    </row>
    <row r="2" spans="1:16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</row>
    <row r="3" spans="1:16" ht="15" customHeight="1" x14ac:dyDescent="0.35">
      <c r="A3" s="39"/>
      <c r="B3" s="39"/>
      <c r="C3" s="39"/>
      <c r="N3" s="38" t="s">
        <v>542</v>
      </c>
    </row>
    <row r="4" spans="1:16" ht="15.75" customHeight="1" x14ac:dyDescent="0.3">
      <c r="D4" s="37" t="s">
        <v>565</v>
      </c>
      <c r="F4" s="36"/>
      <c r="N4" s="35"/>
    </row>
    <row r="5" spans="1:16" ht="3.75" customHeight="1" x14ac:dyDescent="0.25">
      <c r="J5" s="255">
        <v>1.1574074074074073E-5</v>
      </c>
    </row>
    <row r="6" spans="1:16" ht="13.8" thickBot="1" x14ac:dyDescent="0.3">
      <c r="C6" s="34"/>
      <c r="D6" s="33"/>
      <c r="E6" s="32"/>
      <c r="F6" s="31" t="s">
        <v>149</v>
      </c>
      <c r="G6" s="30"/>
      <c r="H6" s="29"/>
    </row>
    <row r="7" spans="1:16" s="17" customFormat="1" ht="13.8" thickBot="1" x14ac:dyDescent="0.35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5</v>
      </c>
      <c r="M7" s="21" t="s">
        <v>4</v>
      </c>
      <c r="N7" s="20" t="s">
        <v>3</v>
      </c>
    </row>
    <row r="8" spans="1:16" ht="13.95" customHeight="1" x14ac:dyDescent="0.25">
      <c r="A8" s="16">
        <v>1</v>
      </c>
      <c r="B8" s="15"/>
      <c r="C8" s="15">
        <v>5</v>
      </c>
      <c r="D8" s="14" t="s">
        <v>550</v>
      </c>
      <c r="E8" s="13" t="s">
        <v>549</v>
      </c>
      <c r="F8" s="12" t="s">
        <v>548</v>
      </c>
      <c r="G8" s="9" t="s">
        <v>547</v>
      </c>
      <c r="H8" s="9" t="s">
        <v>546</v>
      </c>
      <c r="I8" s="9"/>
      <c r="J8" s="252" t="s">
        <v>27</v>
      </c>
      <c r="K8" s="350">
        <v>7.1134259259259252E-4</v>
      </c>
      <c r="L8" s="10"/>
      <c r="M8" s="355" t="str">
        <f t="shared" ref="M8:M16" si="0">IF(ISBLANK(K8),"",IF(K8&gt;0.000950694444444444,"",IF(K8&lt;=0.000654513888888889,"TSM",IF(K8&lt;=0.000688657407407407,"SM",IF(K8&lt;=0.000730787037037037,"KSM",IF(K8&lt;=0.000788657407407407,"I A",IF(K8&lt;=0.000858101851851852,"II A",IF(K8&lt;=0.000950694444444444,"III A"))))))))</f>
        <v>KSM</v>
      </c>
      <c r="N8" s="9" t="s">
        <v>545</v>
      </c>
      <c r="O8" s="4"/>
      <c r="P8" s="4"/>
    </row>
    <row r="9" spans="1:16" ht="13.95" customHeight="1" x14ac:dyDescent="0.25">
      <c r="A9" s="16">
        <v>2</v>
      </c>
      <c r="B9" s="15">
        <v>1</v>
      </c>
      <c r="C9" s="15">
        <v>108</v>
      </c>
      <c r="D9" s="14" t="s">
        <v>76</v>
      </c>
      <c r="E9" s="13" t="s">
        <v>544</v>
      </c>
      <c r="F9" s="12" t="s">
        <v>543</v>
      </c>
      <c r="G9" s="9" t="s">
        <v>59</v>
      </c>
      <c r="H9" s="9" t="s">
        <v>32</v>
      </c>
      <c r="I9" s="9"/>
      <c r="J9" s="252">
        <f>IF(ISBLANK(K9),"",TRUNC(0.208567*((K9/$J$5)-130)^2))</f>
        <v>931</v>
      </c>
      <c r="K9" s="350">
        <v>7.3113425925925917E-4</v>
      </c>
      <c r="L9" s="10"/>
      <c r="M9" s="355" t="str">
        <f t="shared" si="0"/>
        <v>I A</v>
      </c>
      <c r="N9" s="9" t="s">
        <v>44</v>
      </c>
      <c r="O9" s="4"/>
      <c r="P9" s="4"/>
    </row>
    <row r="10" spans="1:16" ht="13.95" customHeight="1" x14ac:dyDescent="0.25">
      <c r="A10" s="16">
        <v>3</v>
      </c>
      <c r="B10" s="15">
        <v>2</v>
      </c>
      <c r="C10" s="15">
        <v>179</v>
      </c>
      <c r="D10" s="14" t="s">
        <v>134</v>
      </c>
      <c r="E10" s="13" t="s">
        <v>135</v>
      </c>
      <c r="F10" s="12" t="s">
        <v>136</v>
      </c>
      <c r="G10" s="9" t="s">
        <v>25</v>
      </c>
      <c r="H10" s="9"/>
      <c r="I10" s="9"/>
      <c r="J10" s="252">
        <f>IF(ISBLANK(K10),"",TRUNC(0.208567*((K10/$J$5)-130)^2))</f>
        <v>887</v>
      </c>
      <c r="K10" s="350">
        <v>7.4942129629629621E-4</v>
      </c>
      <c r="L10" s="10"/>
      <c r="M10" s="355" t="str">
        <f t="shared" si="0"/>
        <v>I A</v>
      </c>
      <c r="N10" s="9" t="s">
        <v>722</v>
      </c>
      <c r="O10" s="4"/>
      <c r="P10" s="4"/>
    </row>
    <row r="11" spans="1:16" ht="13.95" customHeight="1" x14ac:dyDescent="0.25">
      <c r="A11" s="16">
        <v>4</v>
      </c>
      <c r="B11" s="15">
        <v>3</v>
      </c>
      <c r="C11" s="15">
        <v>105</v>
      </c>
      <c r="D11" s="14" t="s">
        <v>137</v>
      </c>
      <c r="E11" s="13" t="s">
        <v>138</v>
      </c>
      <c r="F11" s="12" t="s">
        <v>139</v>
      </c>
      <c r="G11" s="9" t="s">
        <v>59</v>
      </c>
      <c r="H11" s="9" t="s">
        <v>32</v>
      </c>
      <c r="I11" s="9"/>
      <c r="J11" s="252">
        <f>IF(ISBLANK(K11),"",TRUNC(0.208567*((K11/$J$5)-130)^2))</f>
        <v>851</v>
      </c>
      <c r="K11" s="350">
        <v>7.6504629629629622E-4</v>
      </c>
      <c r="L11" s="10"/>
      <c r="M11" s="355" t="str">
        <f t="shared" si="0"/>
        <v>I A</v>
      </c>
      <c r="N11" s="9" t="s">
        <v>116</v>
      </c>
      <c r="O11" s="4"/>
      <c r="P11" s="4"/>
    </row>
    <row r="12" spans="1:16" ht="13.95" customHeight="1" x14ac:dyDescent="0.25">
      <c r="A12" s="16">
        <v>5</v>
      </c>
      <c r="B12" s="15">
        <v>4</v>
      </c>
      <c r="C12" s="15">
        <v>101</v>
      </c>
      <c r="D12" s="14" t="s">
        <v>558</v>
      </c>
      <c r="E12" s="13" t="s">
        <v>557</v>
      </c>
      <c r="F12" s="12" t="s">
        <v>556</v>
      </c>
      <c r="G12" s="9" t="s">
        <v>59</v>
      </c>
      <c r="H12" s="9"/>
      <c r="I12" s="9"/>
      <c r="J12" s="252">
        <f>IF(ISBLANK(K12),"",TRUNC(0.208567*((K12/$J$5)-130)^2))</f>
        <v>808</v>
      </c>
      <c r="K12" s="350">
        <v>7.840277777777777E-4</v>
      </c>
      <c r="L12" s="10"/>
      <c r="M12" s="355" t="str">
        <f t="shared" si="0"/>
        <v>I A</v>
      </c>
      <c r="N12" s="9" t="s">
        <v>555</v>
      </c>
      <c r="O12" s="4"/>
      <c r="P12" s="4"/>
    </row>
    <row r="13" spans="1:16" ht="13.95" customHeight="1" x14ac:dyDescent="0.25">
      <c r="A13" s="16">
        <v>6</v>
      </c>
      <c r="B13" s="15">
        <v>5</v>
      </c>
      <c r="C13" s="15">
        <v>170</v>
      </c>
      <c r="D13" s="14" t="s">
        <v>79</v>
      </c>
      <c r="E13" s="13" t="s">
        <v>78</v>
      </c>
      <c r="F13" s="12" t="s">
        <v>77</v>
      </c>
      <c r="G13" s="9" t="s">
        <v>25</v>
      </c>
      <c r="H13" s="9"/>
      <c r="I13" s="9"/>
      <c r="J13" s="252">
        <f>IF(ISBLANK(K13),"",TRUNC(0.208567*((K13/$J$5)-130)^2))</f>
        <v>787</v>
      </c>
      <c r="K13" s="350">
        <v>7.932870370370369E-4</v>
      </c>
      <c r="L13" s="10"/>
      <c r="M13" s="355" t="str">
        <f t="shared" si="0"/>
        <v>II A</v>
      </c>
      <c r="N13" s="9" t="s">
        <v>26</v>
      </c>
      <c r="O13" s="4"/>
      <c r="P13" s="4"/>
    </row>
    <row r="14" spans="1:16" ht="13.95" customHeight="1" x14ac:dyDescent="0.25">
      <c r="A14" s="16">
        <v>7</v>
      </c>
      <c r="B14" s="15"/>
      <c r="C14" s="15">
        <v>65</v>
      </c>
      <c r="D14" s="14" t="s">
        <v>554</v>
      </c>
      <c r="E14" s="13" t="s">
        <v>553</v>
      </c>
      <c r="F14" s="12" t="s">
        <v>552</v>
      </c>
      <c r="G14" s="9" t="s">
        <v>31</v>
      </c>
      <c r="H14" s="9" t="s">
        <v>32</v>
      </c>
      <c r="I14" s="9"/>
      <c r="J14" s="252" t="s">
        <v>27</v>
      </c>
      <c r="K14" s="350">
        <v>8.3842592592592595E-4</v>
      </c>
      <c r="L14" s="10"/>
      <c r="M14" s="355" t="str">
        <f t="shared" si="0"/>
        <v>II A</v>
      </c>
      <c r="N14" s="9" t="s">
        <v>295</v>
      </c>
      <c r="O14" s="4"/>
      <c r="P14" s="4"/>
    </row>
    <row r="15" spans="1:16" ht="13.95" customHeight="1" x14ac:dyDescent="0.25">
      <c r="A15" s="16">
        <v>8</v>
      </c>
      <c r="B15" s="15"/>
      <c r="C15" s="15">
        <v>182</v>
      </c>
      <c r="D15" s="14" t="s">
        <v>507</v>
      </c>
      <c r="E15" s="13" t="s">
        <v>564</v>
      </c>
      <c r="F15" s="12" t="s">
        <v>563</v>
      </c>
      <c r="G15" s="9" t="s">
        <v>31</v>
      </c>
      <c r="H15" s="9" t="s">
        <v>32</v>
      </c>
      <c r="I15" s="9"/>
      <c r="J15" s="252" t="s">
        <v>27</v>
      </c>
      <c r="K15" s="350">
        <v>8.3958333333333335E-4</v>
      </c>
      <c r="L15" s="10"/>
      <c r="M15" s="355" t="str">
        <f t="shared" si="0"/>
        <v>II A</v>
      </c>
      <c r="N15" s="9" t="s">
        <v>562</v>
      </c>
      <c r="O15" s="4"/>
      <c r="P15" s="4"/>
    </row>
    <row r="16" spans="1:16" ht="13.95" customHeight="1" x14ac:dyDescent="0.25">
      <c r="A16" s="16">
        <v>9</v>
      </c>
      <c r="B16" s="15"/>
      <c r="C16" s="15">
        <v>185</v>
      </c>
      <c r="D16" s="14" t="s">
        <v>162</v>
      </c>
      <c r="E16" s="13" t="s">
        <v>561</v>
      </c>
      <c r="F16" s="12" t="s">
        <v>30</v>
      </c>
      <c r="G16" s="9" t="s">
        <v>328</v>
      </c>
      <c r="H16" s="9" t="s">
        <v>560</v>
      </c>
      <c r="I16" s="9"/>
      <c r="J16" s="252" t="s">
        <v>27</v>
      </c>
      <c r="K16" s="350">
        <v>8.7418981481481473E-4</v>
      </c>
      <c r="L16" s="10"/>
      <c r="M16" s="355" t="str">
        <f t="shared" si="0"/>
        <v>III A</v>
      </c>
      <c r="N16" s="9" t="s">
        <v>559</v>
      </c>
      <c r="O16" s="4"/>
      <c r="P16" s="4"/>
    </row>
    <row r="17" spans="11:17" x14ac:dyDescent="0.25">
      <c r="K17" s="4"/>
      <c r="L17" s="4"/>
      <c r="N17" s="5"/>
      <c r="O17" s="2"/>
      <c r="P17" s="354"/>
      <c r="Q17" s="353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5.109375" style="5" customWidth="1"/>
    <col min="2" max="2" width="5.109375" style="5" hidden="1" customWidth="1"/>
    <col min="3" max="3" width="4.6640625" style="5" customWidth="1"/>
    <col min="4" max="4" width="9.44140625" style="7" customWidth="1"/>
    <col min="5" max="5" width="14.33203125" style="1" customWidth="1"/>
    <col min="6" max="6" width="9.33203125" style="6" customWidth="1"/>
    <col min="7" max="7" width="8" style="1" customWidth="1"/>
    <col min="8" max="8" width="8.6640625" style="1" customWidth="1"/>
    <col min="9" max="9" width="12.88671875" style="1" customWidth="1"/>
    <col min="10" max="10" width="6.33203125" style="4" customWidth="1"/>
    <col min="11" max="11" width="8.6640625" style="5" customWidth="1"/>
    <col min="12" max="12" width="4.6640625" style="5" hidden="1" customWidth="1"/>
    <col min="13" max="13" width="4.44140625" style="4" customWidth="1"/>
    <col min="14" max="14" width="20" style="1" customWidth="1"/>
    <col min="15" max="16384" width="9.109375" style="1"/>
  </cols>
  <sheetData>
    <row r="1" spans="1:14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"/>
    </row>
    <row r="2" spans="1:14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</row>
    <row r="3" spans="1:14" ht="15" customHeight="1" x14ac:dyDescent="0.35">
      <c r="A3" s="39"/>
      <c r="B3" s="39"/>
      <c r="C3" s="39"/>
      <c r="N3" s="38" t="s">
        <v>542</v>
      </c>
    </row>
    <row r="4" spans="1:14" ht="15.75" customHeight="1" x14ac:dyDescent="0.3">
      <c r="D4" s="37" t="s">
        <v>541</v>
      </c>
      <c r="F4" s="36"/>
      <c r="N4" s="35"/>
    </row>
    <row r="5" spans="1:14" ht="3.75" customHeight="1" x14ac:dyDescent="0.25">
      <c r="J5" s="352">
        <v>1.1574074074074073E-5</v>
      </c>
    </row>
    <row r="6" spans="1:14" ht="13.8" thickBot="1" x14ac:dyDescent="0.3">
      <c r="C6" s="34"/>
      <c r="D6" s="33"/>
      <c r="E6" s="32">
        <v>1</v>
      </c>
      <c r="F6" s="31" t="s">
        <v>112</v>
      </c>
      <c r="G6" s="30">
        <v>2</v>
      </c>
      <c r="H6" s="29"/>
    </row>
    <row r="7" spans="1:14" s="17" customFormat="1" ht="13.8" thickBot="1" x14ac:dyDescent="0.35">
      <c r="A7" s="28" t="s">
        <v>41</v>
      </c>
      <c r="B7" s="22" t="s">
        <v>43</v>
      </c>
      <c r="C7" s="24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5</v>
      </c>
      <c r="M7" s="21" t="s">
        <v>4</v>
      </c>
      <c r="N7" s="20" t="s">
        <v>3</v>
      </c>
    </row>
    <row r="8" spans="1:14" ht="13.95" customHeight="1" x14ac:dyDescent="0.25">
      <c r="A8" s="16">
        <v>1</v>
      </c>
      <c r="B8" s="15"/>
      <c r="C8" s="15">
        <v>16</v>
      </c>
      <c r="D8" s="14" t="s">
        <v>332</v>
      </c>
      <c r="E8" s="13" t="s">
        <v>333</v>
      </c>
      <c r="F8" s="12" t="s">
        <v>334</v>
      </c>
      <c r="G8" s="9" t="s">
        <v>31</v>
      </c>
      <c r="H8" s="9" t="s">
        <v>32</v>
      </c>
      <c r="I8" s="9"/>
      <c r="J8" s="252" t="s">
        <v>27</v>
      </c>
      <c r="K8" s="351">
        <v>6.6863425925925933E-4</v>
      </c>
      <c r="L8" s="10"/>
      <c r="M8" s="184" t="str">
        <f>IF(ISBLANK(K8),"",IF(K8&gt;0.000821759259259259,"",IF(K8&lt;=0.000576388888888889,"TSM",IF(K8&lt;=0.000606481481481481,"SM",IF(K8&lt;=0.000638888888888889,"KSM",IF(K8&lt;=0.00068287037037037,"I A",IF(K8&lt;=0.000752314814814815,"II A",IF(K8&lt;=0.000821759259259259,"III A"))))))))</f>
        <v>I A</v>
      </c>
      <c r="N8" s="9" t="s">
        <v>295</v>
      </c>
    </row>
    <row r="9" spans="1:14" ht="13.95" customHeight="1" x14ac:dyDescent="0.25">
      <c r="A9" s="16">
        <v>2</v>
      </c>
      <c r="B9" s="15"/>
      <c r="C9" s="15">
        <v>82</v>
      </c>
      <c r="D9" s="14" t="s">
        <v>540</v>
      </c>
      <c r="E9" s="13" t="s">
        <v>539</v>
      </c>
      <c r="F9" s="12" t="s">
        <v>538</v>
      </c>
      <c r="G9" s="9" t="s">
        <v>37</v>
      </c>
      <c r="H9" s="9" t="s">
        <v>32</v>
      </c>
      <c r="I9" s="9"/>
      <c r="J9" s="252">
        <f>IF(ISBLANK(K9),"",TRUNC(0.546*((K9/$J$5)-95.5)^2))</f>
        <v>360</v>
      </c>
      <c r="K9" s="350">
        <v>8.0798611111111099E-4</v>
      </c>
      <c r="L9" s="10"/>
      <c r="M9" s="184" t="str">
        <f>IF(ISBLANK(K9),"",IF(K9&gt;0.000821759259259259,"",IF(K9&lt;=0.000576388888888889,"TSM",IF(K9&lt;=0.000606481481481481,"SM",IF(K9&lt;=0.000638888888888889,"KSM",IF(K9&lt;=0.00068287037037037,"I A",IF(K9&lt;=0.000752314814814815,"II A",IF(K9&lt;=0.000821759259259259,"III A"))))))))</f>
        <v>III A</v>
      </c>
      <c r="N9" s="9" t="s">
        <v>537</v>
      </c>
    </row>
    <row r="10" spans="1:14" ht="3.75" customHeight="1" x14ac:dyDescent="0.25">
      <c r="J10" s="352">
        <v>1.1574074074074073E-5</v>
      </c>
    </row>
    <row r="11" spans="1:14" ht="13.8" thickBot="1" x14ac:dyDescent="0.3">
      <c r="C11" s="34"/>
      <c r="D11" s="33"/>
      <c r="E11" s="32">
        <v>2</v>
      </c>
      <c r="F11" s="31" t="s">
        <v>112</v>
      </c>
      <c r="G11" s="30">
        <v>2</v>
      </c>
      <c r="H11" s="29"/>
    </row>
    <row r="12" spans="1:14" s="17" customFormat="1" ht="13.8" thickBot="1" x14ac:dyDescent="0.35">
      <c r="A12" s="28" t="s">
        <v>41</v>
      </c>
      <c r="B12" s="22" t="s">
        <v>43</v>
      </c>
      <c r="C12" s="24" t="s">
        <v>16</v>
      </c>
      <c r="D12" s="26" t="s">
        <v>15</v>
      </c>
      <c r="E12" s="25" t="s">
        <v>14</v>
      </c>
      <c r="F12" s="24" t="s">
        <v>13</v>
      </c>
      <c r="G12" s="22" t="s">
        <v>12</v>
      </c>
      <c r="H12" s="22" t="s">
        <v>189</v>
      </c>
      <c r="I12" s="22" t="s">
        <v>10</v>
      </c>
      <c r="J12" s="24" t="s">
        <v>9</v>
      </c>
      <c r="K12" s="22" t="s">
        <v>57</v>
      </c>
      <c r="L12" s="22" t="s">
        <v>5</v>
      </c>
      <c r="M12" s="21" t="s">
        <v>4</v>
      </c>
      <c r="N12" s="20" t="s">
        <v>3</v>
      </c>
    </row>
    <row r="13" spans="1:14" ht="13.95" customHeight="1" x14ac:dyDescent="0.25">
      <c r="A13" s="16">
        <v>1</v>
      </c>
      <c r="B13" s="15"/>
      <c r="C13" s="15">
        <v>87</v>
      </c>
      <c r="D13" s="14" t="s">
        <v>34</v>
      </c>
      <c r="E13" s="13" t="s">
        <v>35</v>
      </c>
      <c r="F13" s="12" t="s">
        <v>36</v>
      </c>
      <c r="G13" s="9" t="s">
        <v>37</v>
      </c>
      <c r="H13" s="9"/>
      <c r="I13" s="9"/>
      <c r="J13" s="252">
        <f>IF(ISBLANK(K13),"",TRUNC(0.546*((K13/$J$5)-95.5)^2))</f>
        <v>837</v>
      </c>
      <c r="K13" s="351">
        <v>6.520833333333334E-4</v>
      </c>
      <c r="L13" s="10"/>
      <c r="M13" s="184" t="str">
        <f>IF(ISBLANK(K13),"",IF(K13&gt;0.000821759259259259,"",IF(K13&lt;=0.000576388888888889,"TSM",IF(K13&lt;=0.000606481481481481,"SM",IF(K13&lt;=0.000638888888888889,"KSM",IF(K13&lt;=0.00068287037037037,"I A",IF(K13&lt;=0.000752314814814815,"II A",IF(K13&lt;=0.000821759259259259,"III A"))))))))</f>
        <v>I A</v>
      </c>
      <c r="N13" s="9" t="s">
        <v>38</v>
      </c>
    </row>
    <row r="14" spans="1:14" ht="13.95" customHeight="1" x14ac:dyDescent="0.25">
      <c r="A14" s="16">
        <v>2</v>
      </c>
      <c r="B14" s="15"/>
      <c r="C14" s="15">
        <v>131</v>
      </c>
      <c r="D14" s="14" t="s">
        <v>238</v>
      </c>
      <c r="E14" s="13" t="s">
        <v>239</v>
      </c>
      <c r="F14" s="12" t="s">
        <v>240</v>
      </c>
      <c r="G14" s="9" t="s">
        <v>125</v>
      </c>
      <c r="H14" s="9"/>
      <c r="I14" s="9"/>
      <c r="J14" s="252">
        <f>IF(ISBLANK(K14),"",TRUNC(0.546*((K14/$J$5)-95.5)^2))</f>
        <v>835</v>
      </c>
      <c r="K14" s="351">
        <v>6.5266203703703699E-4</v>
      </c>
      <c r="L14" s="10"/>
      <c r="M14" s="184" t="str">
        <f>IF(ISBLANK(K14),"",IF(K14&gt;0.000821759259259259,"",IF(K14&lt;=0.000576388888888889,"TSM",IF(K14&lt;=0.000606481481481481,"SM",IF(K14&lt;=0.000638888888888889,"KSM",IF(K14&lt;=0.00068287037037037,"I A",IF(K14&lt;=0.000752314814814815,"II A",IF(K14&lt;=0.000821759259259259,"III A"))))))))</f>
        <v>I A</v>
      </c>
      <c r="N14" s="9" t="s">
        <v>241</v>
      </c>
    </row>
    <row r="15" spans="1:14" ht="7.8" customHeight="1" x14ac:dyDescent="0.25">
      <c r="A15" s="376"/>
      <c r="B15" s="376"/>
      <c r="C15" s="376"/>
      <c r="D15" s="377"/>
      <c r="E15" s="378"/>
      <c r="F15" s="379"/>
      <c r="G15" s="380"/>
      <c r="H15" s="380"/>
      <c r="I15" s="380"/>
      <c r="J15" s="381"/>
      <c r="K15" s="382"/>
      <c r="L15" s="383"/>
      <c r="M15" s="384"/>
      <c r="N15" s="380"/>
    </row>
    <row r="16" spans="1:14" ht="15.75" customHeight="1" x14ac:dyDescent="0.35">
      <c r="D16" s="375" t="s">
        <v>597</v>
      </c>
      <c r="F16" s="36"/>
      <c r="N16" s="35"/>
    </row>
    <row r="17" spans="1:14" ht="13.95" customHeight="1" x14ac:dyDescent="0.25">
      <c r="A17" s="16"/>
      <c r="B17" s="15"/>
      <c r="C17" s="15">
        <v>11</v>
      </c>
      <c r="D17" s="14" t="s">
        <v>28</v>
      </c>
      <c r="E17" s="13" t="s">
        <v>29</v>
      </c>
      <c r="F17" s="12" t="s">
        <v>30</v>
      </c>
      <c r="G17" s="9" t="s">
        <v>31</v>
      </c>
      <c r="H17" s="9" t="s">
        <v>32</v>
      </c>
      <c r="I17" s="9"/>
      <c r="J17" s="252" t="s">
        <v>27</v>
      </c>
      <c r="K17" s="351">
        <v>6.5254629629629636E-4</v>
      </c>
      <c r="L17" s="10"/>
      <c r="M17" s="184" t="str">
        <f>IF(ISBLANK(K17),"",IF(K17&gt;0.000821759259259259,"",IF(K17&lt;=0.000576388888888889,"TSM",IF(K17&lt;=0.000606481481481481,"SM",IF(K17&lt;=0.000638888888888889,"KSM",IF(K17&lt;=0.00068287037037037,"I A",IF(K17&lt;=0.000752314814814815,"II A",IF(K17&lt;=0.000821759259259259,"III A"))))))))</f>
        <v>I A</v>
      </c>
      <c r="N17" s="9" t="s">
        <v>33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6"/>
  <sheetViews>
    <sheetView zoomScaleNormal="100" workbookViewId="0">
      <selection activeCell="A3" sqref="A3"/>
    </sheetView>
  </sheetViews>
  <sheetFormatPr defaultColWidth="9.109375" defaultRowHeight="13.2" x14ac:dyDescent="0.25"/>
  <cols>
    <col min="1" max="2" width="5.109375" style="5" customWidth="1"/>
    <col min="3" max="3" width="4.6640625" style="5" customWidth="1"/>
    <col min="4" max="4" width="9.44140625" style="7" customWidth="1"/>
    <col min="5" max="5" width="14.33203125" style="1" customWidth="1"/>
    <col min="6" max="6" width="9.33203125" style="6" customWidth="1"/>
    <col min="7" max="7" width="8" style="1" customWidth="1"/>
    <col min="8" max="8" width="8.6640625" style="1" customWidth="1"/>
    <col min="9" max="9" width="12.88671875" style="1" customWidth="1"/>
    <col min="10" max="10" width="6.33203125" style="4" customWidth="1"/>
    <col min="11" max="11" width="8.6640625" style="5" customWidth="1"/>
    <col min="12" max="12" width="4.6640625" style="5" hidden="1" customWidth="1"/>
    <col min="13" max="13" width="4.44140625" style="4" customWidth="1"/>
    <col min="14" max="14" width="20" style="1" customWidth="1"/>
    <col min="15" max="16384" width="9.109375" style="1"/>
  </cols>
  <sheetData>
    <row r="1" spans="1:14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"/>
    </row>
    <row r="2" spans="1:14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</row>
    <row r="3" spans="1:14" ht="15" customHeight="1" x14ac:dyDescent="0.35">
      <c r="A3" s="39"/>
      <c r="B3" s="39"/>
      <c r="C3" s="39"/>
      <c r="N3" s="38" t="s">
        <v>542</v>
      </c>
    </row>
    <row r="4" spans="1:14" ht="15.75" customHeight="1" x14ac:dyDescent="0.3">
      <c r="D4" s="37" t="s">
        <v>541</v>
      </c>
      <c r="F4" s="36"/>
      <c r="N4" s="35"/>
    </row>
    <row r="5" spans="1:14" ht="3.75" customHeight="1" x14ac:dyDescent="0.25">
      <c r="J5" s="352">
        <v>1.1574074074074073E-5</v>
      </c>
    </row>
    <row r="6" spans="1:14" ht="13.8" thickBot="1" x14ac:dyDescent="0.3">
      <c r="C6" s="34"/>
      <c r="D6" s="33"/>
      <c r="E6" s="32"/>
      <c r="F6" s="31" t="s">
        <v>149</v>
      </c>
      <c r="G6" s="30"/>
      <c r="H6" s="29"/>
    </row>
    <row r="7" spans="1:14" s="17" customFormat="1" ht="13.8" thickBot="1" x14ac:dyDescent="0.35">
      <c r="A7" s="28" t="s">
        <v>41</v>
      </c>
      <c r="B7" s="22" t="s">
        <v>43</v>
      </c>
      <c r="C7" s="24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5</v>
      </c>
      <c r="M7" s="21" t="s">
        <v>4</v>
      </c>
      <c r="N7" s="20" t="s">
        <v>3</v>
      </c>
    </row>
    <row r="8" spans="1:14" ht="13.95" customHeight="1" x14ac:dyDescent="0.25">
      <c r="A8" s="16">
        <v>1</v>
      </c>
      <c r="B8" s="15">
        <v>1</v>
      </c>
      <c r="C8" s="15">
        <v>87</v>
      </c>
      <c r="D8" s="14" t="s">
        <v>34</v>
      </c>
      <c r="E8" s="13" t="s">
        <v>35</v>
      </c>
      <c r="F8" s="12" t="s">
        <v>36</v>
      </c>
      <c r="G8" s="9" t="s">
        <v>37</v>
      </c>
      <c r="H8" s="9"/>
      <c r="I8" s="9"/>
      <c r="J8" s="252">
        <f>IF(ISBLANK(K8),"",TRUNC(0.546*((K8/$J$5)-95.5)^2))</f>
        <v>837</v>
      </c>
      <c r="K8" s="351">
        <v>6.520833333333334E-4</v>
      </c>
      <c r="L8" s="10"/>
      <c r="M8" s="184" t="str">
        <f>IF(ISBLANK(K8),"",IF(K8&gt;0.000821759259259259,"",IF(K8&lt;=0.000576388888888889,"TSM",IF(K8&lt;=0.000606481481481481,"SM",IF(K8&lt;=0.000638888888888889,"KSM",IF(K8&lt;=0.00068287037037037,"I A",IF(K8&lt;=0.000752314814814815,"II A",IF(K8&lt;=0.000821759259259259,"III A"))))))))</f>
        <v>I A</v>
      </c>
      <c r="N8" s="9" t="s">
        <v>38</v>
      </c>
    </row>
    <row r="9" spans="1:14" ht="13.95" customHeight="1" x14ac:dyDescent="0.25">
      <c r="A9" s="16">
        <v>2</v>
      </c>
      <c r="B9" s="15">
        <v>2</v>
      </c>
      <c r="C9" s="15">
        <v>131</v>
      </c>
      <c r="D9" s="14" t="s">
        <v>238</v>
      </c>
      <c r="E9" s="13" t="s">
        <v>239</v>
      </c>
      <c r="F9" s="12" t="s">
        <v>240</v>
      </c>
      <c r="G9" s="9" t="s">
        <v>125</v>
      </c>
      <c r="H9" s="9"/>
      <c r="I9" s="9"/>
      <c r="J9" s="252">
        <f>IF(ISBLANK(K9),"",TRUNC(0.546*((K9/$J$5)-95.5)^2))</f>
        <v>835</v>
      </c>
      <c r="K9" s="351">
        <v>6.5266203703703699E-4</v>
      </c>
      <c r="L9" s="10"/>
      <c r="M9" s="184" t="str">
        <f>IF(ISBLANK(K9),"",IF(K9&gt;0.000821759259259259,"",IF(K9&lt;=0.000576388888888889,"TSM",IF(K9&lt;=0.000606481481481481,"SM",IF(K9&lt;=0.000638888888888889,"KSM",IF(K9&lt;=0.00068287037037037,"I A",IF(K9&lt;=0.000752314814814815,"II A",IF(K9&lt;=0.000821759259259259,"III A"))))))))</f>
        <v>I A</v>
      </c>
      <c r="N9" s="9" t="s">
        <v>241</v>
      </c>
    </row>
    <row r="10" spans="1:14" ht="13.95" customHeight="1" x14ac:dyDescent="0.25">
      <c r="A10" s="16">
        <v>3</v>
      </c>
      <c r="B10" s="15"/>
      <c r="C10" s="15">
        <v>16</v>
      </c>
      <c r="D10" s="14" t="s">
        <v>332</v>
      </c>
      <c r="E10" s="13" t="s">
        <v>333</v>
      </c>
      <c r="F10" s="12" t="s">
        <v>334</v>
      </c>
      <c r="G10" s="9" t="s">
        <v>31</v>
      </c>
      <c r="H10" s="9" t="s">
        <v>32</v>
      </c>
      <c r="I10" s="9"/>
      <c r="J10" s="252" t="s">
        <v>27</v>
      </c>
      <c r="K10" s="351">
        <v>6.6863425925925933E-4</v>
      </c>
      <c r="L10" s="10"/>
      <c r="M10" s="184" t="str">
        <f>IF(ISBLANK(K10),"",IF(K10&gt;0.000821759259259259,"",IF(K10&lt;=0.000576388888888889,"TSM",IF(K10&lt;=0.000606481481481481,"SM",IF(K10&lt;=0.000638888888888889,"KSM",IF(K10&lt;=0.00068287037037037,"I A",IF(K10&lt;=0.000752314814814815,"II A",IF(K10&lt;=0.000821759259259259,"III A"))))))))</f>
        <v>I A</v>
      </c>
      <c r="N10" s="9" t="s">
        <v>295</v>
      </c>
    </row>
    <row r="11" spans="1:14" ht="13.95" customHeight="1" x14ac:dyDescent="0.25">
      <c r="A11" s="16">
        <v>4</v>
      </c>
      <c r="B11" s="15">
        <v>3</v>
      </c>
      <c r="C11" s="15">
        <v>82</v>
      </c>
      <c r="D11" s="14" t="s">
        <v>540</v>
      </c>
      <c r="E11" s="13" t="s">
        <v>539</v>
      </c>
      <c r="F11" s="12" t="s">
        <v>538</v>
      </c>
      <c r="G11" s="9" t="s">
        <v>37</v>
      </c>
      <c r="H11" s="9" t="s">
        <v>32</v>
      </c>
      <c r="I11" s="9"/>
      <c r="J11" s="252">
        <f>IF(ISBLANK(K11),"",TRUNC(0.546*((K11/$J$5)-95.5)^2))</f>
        <v>360</v>
      </c>
      <c r="K11" s="350">
        <v>8.0798611111111099E-4</v>
      </c>
      <c r="L11" s="10"/>
      <c r="M11" s="184" t="str">
        <f>IF(ISBLANK(K11),"",IF(K11&gt;0.000821759259259259,"",IF(K11&lt;=0.000576388888888889,"TSM",IF(K11&lt;=0.000606481481481481,"SM",IF(K11&lt;=0.000638888888888889,"KSM",IF(K11&lt;=0.00068287037037037,"I A",IF(K11&lt;=0.000752314814814815,"II A",IF(K11&lt;=0.000821759259259259,"III A"))))))))</f>
        <v>III A</v>
      </c>
      <c r="N11" s="9" t="s">
        <v>537</v>
      </c>
    </row>
    <row r="13" spans="1:14" ht="15.75" customHeight="1" x14ac:dyDescent="0.3">
      <c r="D13" s="37" t="s">
        <v>597</v>
      </c>
      <c r="F13" s="36"/>
      <c r="N13" s="35"/>
    </row>
    <row r="14" spans="1:14" ht="3.75" customHeight="1" thickBot="1" x14ac:dyDescent="0.3">
      <c r="J14" s="352">
        <v>1.1574074074074073E-5</v>
      </c>
    </row>
    <row r="15" spans="1:14" s="17" customFormat="1" ht="13.8" thickBot="1" x14ac:dyDescent="0.35">
      <c r="A15" s="28" t="s">
        <v>41</v>
      </c>
      <c r="B15" s="22"/>
      <c r="C15" s="24" t="s">
        <v>16</v>
      </c>
      <c r="D15" s="26" t="s">
        <v>15</v>
      </c>
      <c r="E15" s="25" t="s">
        <v>14</v>
      </c>
      <c r="F15" s="24" t="s">
        <v>13</v>
      </c>
      <c r="G15" s="22" t="s">
        <v>12</v>
      </c>
      <c r="H15" s="22" t="s">
        <v>189</v>
      </c>
      <c r="I15" s="22" t="s">
        <v>10</v>
      </c>
      <c r="J15" s="24" t="s">
        <v>9</v>
      </c>
      <c r="K15" s="22" t="s">
        <v>57</v>
      </c>
      <c r="L15" s="22" t="s">
        <v>5</v>
      </c>
      <c r="M15" s="21" t="s">
        <v>4</v>
      </c>
      <c r="N15" s="20" t="s">
        <v>3</v>
      </c>
    </row>
    <row r="16" spans="1:14" ht="13.95" customHeight="1" x14ac:dyDescent="0.25">
      <c r="A16" s="16">
        <v>1</v>
      </c>
      <c r="B16" s="15"/>
      <c r="C16" s="15">
        <v>11</v>
      </c>
      <c r="D16" s="14" t="s">
        <v>28</v>
      </c>
      <c r="E16" s="13" t="s">
        <v>29</v>
      </c>
      <c r="F16" s="12" t="s">
        <v>30</v>
      </c>
      <c r="G16" s="9" t="s">
        <v>31</v>
      </c>
      <c r="H16" s="9" t="s">
        <v>32</v>
      </c>
      <c r="I16" s="9"/>
      <c r="J16" s="252" t="s">
        <v>27</v>
      </c>
      <c r="K16" s="351">
        <v>6.5254629629629636E-4</v>
      </c>
      <c r="L16" s="10"/>
      <c r="M16" s="184" t="str">
        <f>IF(ISBLANK(K16),"",IF(K16&gt;0.000821759259259259,"",IF(K16&lt;=0.000576388888888889,"TSM",IF(K16&lt;=0.000606481481481481,"SM",IF(K16&lt;=0.000638888888888889,"KSM",IF(K16&lt;=0.00068287037037037,"I A",IF(K16&lt;=0.000752314814814815,"II A",IF(K16&lt;=0.000821759259259259,"III A"))))))))</f>
        <v>I A</v>
      </c>
      <c r="N16" s="9" t="s">
        <v>33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3"/>
  <sheetViews>
    <sheetView workbookViewId="0">
      <selection activeCell="A3" sqref="A3"/>
    </sheetView>
  </sheetViews>
  <sheetFormatPr defaultColWidth="9.109375" defaultRowHeight="13.2" x14ac:dyDescent="0.25"/>
  <cols>
    <col min="1" max="1" width="5.109375" style="286" customWidth="1"/>
    <col min="2" max="2" width="4.5546875" style="286" bestFit="1" customWidth="1"/>
    <col min="3" max="3" width="4.44140625" style="286" customWidth="1"/>
    <col min="4" max="4" width="11.33203125" style="283" customWidth="1"/>
    <col min="5" max="5" width="10.77734375" style="283" customWidth="1"/>
    <col min="6" max="6" width="8.109375" style="283" customWidth="1"/>
    <col min="7" max="7" width="6.88671875" style="283" customWidth="1"/>
    <col min="8" max="8" width="4.77734375" style="283" bestFit="1" customWidth="1"/>
    <col min="9" max="9" width="5" style="283" bestFit="1" customWidth="1"/>
    <col min="10" max="10" width="5.33203125" style="283" customWidth="1"/>
    <col min="11" max="19" width="4.77734375" style="286" customWidth="1"/>
    <col min="20" max="20" width="4.88671875" style="283" customWidth="1"/>
    <col min="21" max="21" width="4.5546875" style="283" customWidth="1"/>
    <col min="22" max="22" width="16.5546875" style="285" customWidth="1"/>
    <col min="23" max="16384" width="9.109375" style="283"/>
  </cols>
  <sheetData>
    <row r="1" spans="1:22" s="313" customFormat="1" ht="21" x14ac:dyDescent="0.4">
      <c r="A1" s="53" t="s">
        <v>21</v>
      </c>
      <c r="B1" s="53"/>
      <c r="C1" s="318"/>
      <c r="F1" s="314"/>
      <c r="G1" s="314"/>
      <c r="H1" s="314"/>
      <c r="I1" s="314"/>
      <c r="V1" s="49"/>
    </row>
    <row r="2" spans="1:22" s="313" customFormat="1" ht="17.399999999999999" x14ac:dyDescent="0.3">
      <c r="A2" s="374" t="s">
        <v>20</v>
      </c>
      <c r="B2" s="374"/>
      <c r="C2" s="316"/>
      <c r="F2" s="314"/>
      <c r="G2" s="314"/>
      <c r="H2" s="314"/>
      <c r="I2" s="314"/>
      <c r="V2" s="41" t="s">
        <v>19</v>
      </c>
    </row>
    <row r="3" spans="1:22" s="313" customFormat="1" ht="15" customHeight="1" x14ac:dyDescent="0.3">
      <c r="A3" s="315"/>
      <c r="B3" s="315"/>
      <c r="C3" s="315"/>
      <c r="F3" s="314"/>
      <c r="G3" s="314"/>
      <c r="H3" s="314"/>
      <c r="I3" s="314"/>
      <c r="V3" s="38" t="s">
        <v>542</v>
      </c>
    </row>
    <row r="4" spans="1:22" ht="17.399999999999999" x14ac:dyDescent="0.3">
      <c r="D4" s="312" t="s">
        <v>596</v>
      </c>
      <c r="K4" s="311"/>
      <c r="L4" s="311"/>
      <c r="M4" s="311"/>
      <c r="N4" s="311"/>
      <c r="O4" s="311"/>
      <c r="P4" s="311"/>
      <c r="Q4" s="311"/>
      <c r="R4" s="311"/>
      <c r="S4" s="311"/>
      <c r="V4" s="310"/>
    </row>
    <row r="5" spans="1:22" ht="3.6" customHeight="1" x14ac:dyDescent="0.3">
      <c r="D5" s="312"/>
      <c r="K5" s="311"/>
      <c r="L5" s="311"/>
      <c r="M5" s="311"/>
      <c r="N5" s="311"/>
      <c r="O5" s="311"/>
      <c r="P5" s="311"/>
      <c r="Q5" s="311"/>
      <c r="R5" s="311"/>
      <c r="S5" s="311"/>
      <c r="V5" s="310"/>
    </row>
    <row r="6" spans="1:22" s="307" customFormat="1" ht="4.8" thickBot="1" x14ac:dyDescent="0.2">
      <c r="A6" s="308"/>
      <c r="B6" s="308"/>
      <c r="C6" s="308"/>
      <c r="D6" s="309"/>
      <c r="K6" s="308"/>
      <c r="L6" s="308"/>
      <c r="M6" s="308"/>
      <c r="N6" s="308"/>
      <c r="O6" s="308"/>
      <c r="P6" s="308"/>
      <c r="Q6" s="308"/>
      <c r="R6" s="308"/>
      <c r="S6" s="308"/>
    </row>
    <row r="7" spans="1:22" s="299" customFormat="1" ht="21" customHeight="1" thickBot="1" x14ac:dyDescent="0.3">
      <c r="A7" s="158" t="s">
        <v>41</v>
      </c>
      <c r="B7" s="373" t="s">
        <v>43</v>
      </c>
      <c r="C7" s="305" t="s">
        <v>16</v>
      </c>
      <c r="D7" s="304" t="s">
        <v>15</v>
      </c>
      <c r="E7" s="303" t="s">
        <v>14</v>
      </c>
      <c r="F7" s="153" t="s">
        <v>13</v>
      </c>
      <c r="G7" s="153" t="s">
        <v>12</v>
      </c>
      <c r="H7" s="153" t="s">
        <v>189</v>
      </c>
      <c r="I7" s="153" t="s">
        <v>10</v>
      </c>
      <c r="J7" s="153" t="s">
        <v>9</v>
      </c>
      <c r="K7" s="302">
        <v>1.45</v>
      </c>
      <c r="L7" s="302">
        <v>1.5</v>
      </c>
      <c r="M7" s="302">
        <v>1.55</v>
      </c>
      <c r="N7" s="302">
        <v>1.6</v>
      </c>
      <c r="O7" s="302">
        <v>1.65</v>
      </c>
      <c r="P7" s="302">
        <v>1.7</v>
      </c>
      <c r="Q7" s="302">
        <v>1.75</v>
      </c>
      <c r="R7" s="302">
        <v>1.8</v>
      </c>
      <c r="S7" s="302"/>
      <c r="T7" s="153" t="s">
        <v>107</v>
      </c>
      <c r="U7" s="153" t="s">
        <v>4</v>
      </c>
      <c r="V7" s="300" t="s">
        <v>3</v>
      </c>
    </row>
    <row r="8" spans="1:22" ht="18" customHeight="1" x14ac:dyDescent="0.25">
      <c r="A8" s="298">
        <v>1</v>
      </c>
      <c r="B8" s="298">
        <v>1</v>
      </c>
      <c r="C8" s="297">
        <v>103</v>
      </c>
      <c r="D8" s="296" t="s">
        <v>102</v>
      </c>
      <c r="E8" s="295" t="s">
        <v>595</v>
      </c>
      <c r="F8" s="372" t="s">
        <v>594</v>
      </c>
      <c r="G8" s="370" t="s">
        <v>59</v>
      </c>
      <c r="H8" s="371"/>
      <c r="I8" s="370"/>
      <c r="J8" s="369">
        <f>IF(ISBLANK(T8),"",TRUNC(39.34*(T8+10.574)^2)-5000)</f>
        <v>1023</v>
      </c>
      <c r="K8" s="291"/>
      <c r="L8" s="291" t="s">
        <v>154</v>
      </c>
      <c r="M8" s="291" t="s">
        <v>154</v>
      </c>
      <c r="N8" s="291" t="s">
        <v>27</v>
      </c>
      <c r="O8" s="291" t="s">
        <v>27</v>
      </c>
      <c r="P8" s="291" t="s">
        <v>154</v>
      </c>
      <c r="Q8" s="291" t="s">
        <v>154</v>
      </c>
      <c r="R8" s="291" t="s">
        <v>154</v>
      </c>
      <c r="S8" s="291" t="s">
        <v>228</v>
      </c>
      <c r="T8" s="290">
        <v>1.8</v>
      </c>
      <c r="U8" s="291" t="str">
        <f>IF(ISBLANK(T8),"",IF(T8&lt;1.39,"",IF(T8&gt;=1.91,"TSM",IF(T8&gt;=1.83,"SM",IF(T8&gt;=1.75,"KSM",IF(T8&gt;=1.65,"I A",IF(T8&gt;=1.5,"II A",IF(T8&gt;=1.39,"III A"))))))))</f>
        <v>KSM</v>
      </c>
      <c r="V8" s="288" t="s">
        <v>593</v>
      </c>
    </row>
    <row r="9" spans="1:22" ht="18" customHeight="1" x14ac:dyDescent="0.25">
      <c r="A9" s="298">
        <v>2</v>
      </c>
      <c r="B9" s="298">
        <v>2</v>
      </c>
      <c r="C9" s="297">
        <v>96</v>
      </c>
      <c r="D9" s="296" t="s">
        <v>592</v>
      </c>
      <c r="E9" s="295" t="s">
        <v>591</v>
      </c>
      <c r="F9" s="372" t="s">
        <v>590</v>
      </c>
      <c r="G9" s="370" t="s">
        <v>589</v>
      </c>
      <c r="H9" s="371"/>
      <c r="I9" s="370"/>
      <c r="J9" s="369">
        <f>IF(ISBLANK(T9),"",TRUNC(39.34*(T9+10.574)^2)-5000)</f>
        <v>974</v>
      </c>
      <c r="K9" s="291"/>
      <c r="L9" s="291"/>
      <c r="M9" s="291"/>
      <c r="N9" s="291" t="s">
        <v>154</v>
      </c>
      <c r="O9" s="291" t="s">
        <v>154</v>
      </c>
      <c r="P9" s="291" t="s">
        <v>154</v>
      </c>
      <c r="Q9" s="291" t="s">
        <v>158</v>
      </c>
      <c r="R9" s="291" t="s">
        <v>155</v>
      </c>
      <c r="S9" s="291"/>
      <c r="T9" s="290">
        <v>1.75</v>
      </c>
      <c r="U9" s="291" t="str">
        <f>IF(ISBLANK(T9),"",IF(T9&lt;1.39,"",IF(T9&gt;=1.91,"TSM",IF(T9&gt;=1.83,"SM",IF(T9&gt;=1.75,"KSM",IF(T9&gt;=1.65,"I A",IF(T9&gt;=1.5,"II A",IF(T9&gt;=1.39,"III A"))))))))</f>
        <v>KSM</v>
      </c>
      <c r="V9" s="288" t="s">
        <v>588</v>
      </c>
    </row>
    <row r="10" spans="1:22" ht="18" customHeight="1" x14ac:dyDescent="0.25">
      <c r="A10" s="298">
        <v>3</v>
      </c>
      <c r="B10" s="298">
        <v>3</v>
      </c>
      <c r="C10" s="297">
        <v>85</v>
      </c>
      <c r="D10" s="296" t="s">
        <v>587</v>
      </c>
      <c r="E10" s="295" t="s">
        <v>586</v>
      </c>
      <c r="F10" s="372" t="s">
        <v>585</v>
      </c>
      <c r="G10" s="370" t="s">
        <v>37</v>
      </c>
      <c r="H10" s="371"/>
      <c r="I10" s="370"/>
      <c r="J10" s="369">
        <f>IF(ISBLANK(T10),"",TRUNC(39.34*(T10+10.574)^2)-5000)</f>
        <v>830</v>
      </c>
      <c r="K10" s="291" t="s">
        <v>154</v>
      </c>
      <c r="L10" s="291" t="s">
        <v>154</v>
      </c>
      <c r="M10" s="291" t="s">
        <v>154</v>
      </c>
      <c r="N10" s="291" t="s">
        <v>172</v>
      </c>
      <c r="O10" s="291" t="s">
        <v>155</v>
      </c>
      <c r="P10" s="291"/>
      <c r="Q10" s="291"/>
      <c r="R10" s="291"/>
      <c r="S10" s="291"/>
      <c r="T10" s="290">
        <v>1.6</v>
      </c>
      <c r="U10" s="291" t="str">
        <f>IF(ISBLANK(T10),"",IF(T10&lt;1.39,"",IF(T10&gt;=1.91,"TSM",IF(T10&gt;=1.83,"SM",IF(T10&gt;=1.75,"KSM",IF(T10&gt;=1.65,"I A",IF(T10&gt;=1.5,"II A",IF(T10&gt;=1.39,"III A"))))))))</f>
        <v>II A</v>
      </c>
      <c r="V10" s="288" t="s">
        <v>537</v>
      </c>
    </row>
    <row r="11" spans="1:22" ht="18" customHeight="1" x14ac:dyDescent="0.25">
      <c r="A11" s="298">
        <v>4</v>
      </c>
      <c r="B11" s="298">
        <v>4</v>
      </c>
      <c r="C11" s="297">
        <v>113</v>
      </c>
      <c r="D11" s="296" t="s">
        <v>584</v>
      </c>
      <c r="E11" s="295" t="s">
        <v>583</v>
      </c>
      <c r="F11" s="372" t="s">
        <v>582</v>
      </c>
      <c r="G11" s="370" t="s">
        <v>59</v>
      </c>
      <c r="H11" s="371"/>
      <c r="I11" s="370"/>
      <c r="J11" s="369">
        <f>IF(ISBLANK(T11),"",TRUNC(39.34*(T11+10.574)^2)-5000)</f>
        <v>782</v>
      </c>
      <c r="K11" s="291"/>
      <c r="L11" s="291" t="s">
        <v>154</v>
      </c>
      <c r="M11" s="291" t="s">
        <v>154</v>
      </c>
      <c r="N11" s="291" t="s">
        <v>155</v>
      </c>
      <c r="O11" s="291"/>
      <c r="P11" s="291"/>
      <c r="Q11" s="291"/>
      <c r="R11" s="291"/>
      <c r="S11" s="291"/>
      <c r="T11" s="290">
        <v>1.55</v>
      </c>
      <c r="U11" s="291" t="str">
        <f>IF(ISBLANK(T11),"",IF(T11&lt;1.39,"",IF(T11&gt;=1.91,"TSM",IF(T11&gt;=1.83,"SM",IF(T11&gt;=1.75,"KSM",IF(T11&gt;=1.65,"I A",IF(T11&gt;=1.5,"II A",IF(T11&gt;=1.39,"III A"))))))))</f>
        <v>II A</v>
      </c>
      <c r="V11" s="288" t="s">
        <v>581</v>
      </c>
    </row>
    <row r="12" spans="1:22" ht="18" customHeight="1" x14ac:dyDescent="0.25">
      <c r="A12" s="298">
        <v>5</v>
      </c>
      <c r="B12" s="298">
        <v>5</v>
      </c>
      <c r="C12" s="297" t="s">
        <v>580</v>
      </c>
      <c r="D12" s="296" t="s">
        <v>370</v>
      </c>
      <c r="E12" s="295" t="s">
        <v>579</v>
      </c>
      <c r="F12" s="372" t="s">
        <v>578</v>
      </c>
      <c r="G12" s="370" t="s">
        <v>59</v>
      </c>
      <c r="H12" s="371" t="s">
        <v>261</v>
      </c>
      <c r="I12" s="370"/>
      <c r="J12" s="369">
        <f>IF(ISBLANK(T12),"",TRUNC(39.34*(T12+10.574)^2)-5000)</f>
        <v>735</v>
      </c>
      <c r="K12" s="291" t="s">
        <v>154</v>
      </c>
      <c r="L12" s="291" t="s">
        <v>154</v>
      </c>
      <c r="M12" s="291" t="s">
        <v>155</v>
      </c>
      <c r="N12" s="291"/>
      <c r="O12" s="291"/>
      <c r="P12" s="291"/>
      <c r="Q12" s="291"/>
      <c r="R12" s="291"/>
      <c r="S12" s="291"/>
      <c r="T12" s="290">
        <v>1.5</v>
      </c>
      <c r="U12" s="291" t="str">
        <f>IF(ISBLANK(T12),"",IF(T12&lt;1.39,"",IF(T12&gt;=1.91,"TSM",IF(T12&gt;=1.83,"SM",IF(T12&gt;=1.75,"KSM",IF(T12&gt;=1.65,"I A",IF(T12&gt;=1.5,"II A",IF(T12&gt;=1.39,"III A"))))))))</f>
        <v>II A</v>
      </c>
      <c r="V12" s="288" t="s">
        <v>375</v>
      </c>
    </row>
    <row r="13" spans="1:22" ht="18" customHeight="1" x14ac:dyDescent="0.25">
      <c r="A13" s="298"/>
      <c r="B13" s="298"/>
      <c r="C13" s="297">
        <v>74</v>
      </c>
      <c r="D13" s="296" t="s">
        <v>577</v>
      </c>
      <c r="E13" s="295" t="s">
        <v>576</v>
      </c>
      <c r="F13" s="372" t="s">
        <v>575</v>
      </c>
      <c r="G13" s="370" t="s">
        <v>31</v>
      </c>
      <c r="H13" s="371" t="s">
        <v>261</v>
      </c>
      <c r="I13" s="370"/>
      <c r="J13" s="369" t="s">
        <v>27</v>
      </c>
      <c r="K13" s="291"/>
      <c r="L13" s="291"/>
      <c r="M13" s="291"/>
      <c r="N13" s="291"/>
      <c r="O13" s="291"/>
      <c r="P13" s="291"/>
      <c r="Q13" s="291"/>
      <c r="R13" s="291"/>
      <c r="S13" s="291"/>
      <c r="T13" s="290" t="s">
        <v>40</v>
      </c>
      <c r="U13" s="291"/>
      <c r="V13" s="288" t="s">
        <v>262</v>
      </c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L12"/>
  <sheetViews>
    <sheetView workbookViewId="0">
      <selection activeCell="A3" sqref="A3"/>
    </sheetView>
  </sheetViews>
  <sheetFormatPr defaultColWidth="9.109375" defaultRowHeight="13.2" x14ac:dyDescent="0.25"/>
  <cols>
    <col min="1" max="1" width="5.109375" style="286" customWidth="1"/>
    <col min="2" max="2" width="4.5546875" style="286" customWidth="1"/>
    <col min="3" max="3" width="3.88671875" style="286" customWidth="1"/>
    <col min="4" max="4" width="9.6640625" style="283" customWidth="1"/>
    <col min="5" max="5" width="10.6640625" style="283" customWidth="1"/>
    <col min="6" max="6" width="7.88671875" style="283" customWidth="1"/>
    <col min="7" max="7" width="5.5546875" style="283" bestFit="1" customWidth="1"/>
    <col min="8" max="8" width="6.109375" style="283" customWidth="1"/>
    <col min="9" max="9" width="6.6640625" style="283" customWidth="1"/>
    <col min="10" max="10" width="5.33203125" style="283" customWidth="1"/>
    <col min="11" max="24" width="3.5546875" style="286" customWidth="1"/>
    <col min="25" max="25" width="4.88671875" style="283" customWidth="1"/>
    <col min="26" max="26" width="4.5546875" style="283" customWidth="1"/>
    <col min="27" max="27" width="16.77734375" style="285" customWidth="1"/>
    <col min="28" max="16384" width="9.109375" style="283"/>
  </cols>
  <sheetData>
    <row r="1" spans="1:38" s="313" customFormat="1" ht="21" x14ac:dyDescent="0.4">
      <c r="A1" s="53" t="s">
        <v>21</v>
      </c>
      <c r="B1" s="53"/>
      <c r="C1" s="318"/>
      <c r="F1" s="314"/>
      <c r="G1" s="314"/>
      <c r="H1" s="314"/>
      <c r="I1" s="314"/>
      <c r="AA1" s="49"/>
    </row>
    <row r="2" spans="1:38" s="313" customFormat="1" ht="17.399999999999999" x14ac:dyDescent="0.3">
      <c r="A2" s="374" t="s">
        <v>20</v>
      </c>
      <c r="B2" s="374"/>
      <c r="C2" s="316"/>
      <c r="F2" s="314"/>
      <c r="G2" s="314"/>
      <c r="H2" s="314"/>
      <c r="I2" s="314"/>
      <c r="AA2" s="41" t="s">
        <v>19</v>
      </c>
    </row>
    <row r="3" spans="1:38" s="313" customFormat="1" ht="15" customHeight="1" x14ac:dyDescent="0.3">
      <c r="A3" s="315"/>
      <c r="B3" s="315"/>
      <c r="C3" s="315"/>
      <c r="F3" s="314"/>
      <c r="G3" s="314"/>
      <c r="H3" s="314"/>
      <c r="I3" s="314"/>
      <c r="AA3" s="38" t="s">
        <v>542</v>
      </c>
    </row>
    <row r="4" spans="1:38" ht="17.399999999999999" x14ac:dyDescent="0.3">
      <c r="D4" s="312" t="s">
        <v>691</v>
      </c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AA4" s="310"/>
    </row>
    <row r="5" spans="1:38" ht="4.95" customHeight="1" x14ac:dyDescent="0.3">
      <c r="D5" s="312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AA5" s="310"/>
    </row>
    <row r="6" spans="1:38" s="307" customFormat="1" ht="4.8" thickBot="1" x14ac:dyDescent="0.2">
      <c r="A6" s="308"/>
      <c r="B6" s="308"/>
      <c r="C6" s="308"/>
      <c r="D6" s="309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</row>
    <row r="7" spans="1:38" s="299" customFormat="1" ht="21" customHeight="1" thickBot="1" x14ac:dyDescent="0.3">
      <c r="A7" s="306" t="s">
        <v>41</v>
      </c>
      <c r="B7" s="373" t="s">
        <v>43</v>
      </c>
      <c r="C7" s="305" t="s">
        <v>16</v>
      </c>
      <c r="D7" s="304" t="s">
        <v>15</v>
      </c>
      <c r="E7" s="303" t="s">
        <v>14</v>
      </c>
      <c r="F7" s="153" t="s">
        <v>13</v>
      </c>
      <c r="G7" s="153" t="s">
        <v>12</v>
      </c>
      <c r="H7" s="153" t="s">
        <v>189</v>
      </c>
      <c r="I7" s="153" t="s">
        <v>10</v>
      </c>
      <c r="J7" s="153" t="s">
        <v>9</v>
      </c>
      <c r="K7" s="302">
        <v>1.63</v>
      </c>
      <c r="L7" s="302">
        <v>1.78</v>
      </c>
      <c r="M7" s="302">
        <v>1.83</v>
      </c>
      <c r="N7" s="302">
        <v>1.88</v>
      </c>
      <c r="O7" s="302">
        <v>1.93</v>
      </c>
      <c r="P7" s="302">
        <v>1.98</v>
      </c>
      <c r="Q7" s="302">
        <v>2.0299999999999998</v>
      </c>
      <c r="R7" s="302">
        <v>2.08</v>
      </c>
      <c r="S7" s="302">
        <v>2.13</v>
      </c>
      <c r="T7" s="302">
        <v>2.1800000000000002</v>
      </c>
      <c r="U7" s="302">
        <v>2.2200000000000002</v>
      </c>
      <c r="V7" s="302">
        <v>2.25</v>
      </c>
      <c r="W7" s="302">
        <v>2.27</v>
      </c>
      <c r="X7" s="302">
        <v>2.2999999999999998</v>
      </c>
      <c r="Y7" s="153" t="s">
        <v>107</v>
      </c>
      <c r="Z7" s="153" t="s">
        <v>4</v>
      </c>
      <c r="AA7" s="300" t="s">
        <v>3</v>
      </c>
    </row>
    <row r="8" spans="1:38" ht="18" customHeight="1" x14ac:dyDescent="0.25">
      <c r="A8" s="298">
        <v>1</v>
      </c>
      <c r="B8" s="298">
        <v>1</v>
      </c>
      <c r="C8" s="297">
        <v>109</v>
      </c>
      <c r="D8" s="296" t="s">
        <v>690</v>
      </c>
      <c r="E8" s="295" t="s">
        <v>689</v>
      </c>
      <c r="F8" s="372" t="s">
        <v>688</v>
      </c>
      <c r="G8" s="370" t="s">
        <v>59</v>
      </c>
      <c r="H8" s="371" t="s">
        <v>261</v>
      </c>
      <c r="I8" s="370"/>
      <c r="J8" s="402">
        <f>IF(ISBLANK(Y8),"",TRUNC(32.29*(Y8+11.534)^2)-5000)</f>
        <v>1152</v>
      </c>
      <c r="K8" s="401"/>
      <c r="L8" s="401"/>
      <c r="M8" s="401"/>
      <c r="N8" s="401"/>
      <c r="O8" s="401"/>
      <c r="P8" s="401"/>
      <c r="Q8" s="401"/>
      <c r="R8" s="401" t="s">
        <v>154</v>
      </c>
      <c r="S8" s="401" t="s">
        <v>154</v>
      </c>
      <c r="T8" s="401" t="s">
        <v>154</v>
      </c>
      <c r="U8" s="401" t="s">
        <v>154</v>
      </c>
      <c r="V8" s="401" t="s">
        <v>154</v>
      </c>
      <c r="W8" s="401" t="s">
        <v>158</v>
      </c>
      <c r="X8" s="401" t="s">
        <v>155</v>
      </c>
      <c r="Y8" s="400">
        <v>2.27</v>
      </c>
      <c r="Z8" s="297" t="str">
        <f>IF(ISBLANK(Y8),"",IF(Y8&lt;1.6,"",IF(Y8&gt;=2.28,"TSM",IF(Y8&gt;=2.15,"SM",IF(Y8&gt;=2.03,"KSM",IF(Y8&gt;=1.9,"I A",IF(Y8&gt;=1.75,"II A",IF(Y8&gt;=1.6,"III A"))))))))</f>
        <v>SM</v>
      </c>
      <c r="AA8" s="288" t="s">
        <v>687</v>
      </c>
    </row>
    <row r="9" spans="1:38" ht="18" customHeight="1" x14ac:dyDescent="0.25">
      <c r="A9" s="298">
        <v>2</v>
      </c>
      <c r="B9" s="298">
        <v>2</v>
      </c>
      <c r="C9" s="297">
        <v>156</v>
      </c>
      <c r="D9" s="296" t="s">
        <v>640</v>
      </c>
      <c r="E9" s="295" t="s">
        <v>686</v>
      </c>
      <c r="F9" s="372" t="s">
        <v>685</v>
      </c>
      <c r="G9" s="370" t="s">
        <v>125</v>
      </c>
      <c r="H9" s="371" t="s">
        <v>261</v>
      </c>
      <c r="I9" s="370"/>
      <c r="J9" s="402">
        <f>IF(ISBLANK(Y9),"",TRUNC(32.29*(Y9+11.534)^2)-5000)</f>
        <v>984</v>
      </c>
      <c r="K9" s="401"/>
      <c r="L9" s="401" t="s">
        <v>154</v>
      </c>
      <c r="M9" s="401" t="s">
        <v>154</v>
      </c>
      <c r="N9" s="401" t="s">
        <v>27</v>
      </c>
      <c r="O9" s="401" t="s">
        <v>158</v>
      </c>
      <c r="P9" s="401" t="s">
        <v>154</v>
      </c>
      <c r="Q9" s="401" t="s">
        <v>158</v>
      </c>
      <c r="R9" s="401" t="s">
        <v>158</v>
      </c>
      <c r="S9" s="401" t="s">
        <v>155</v>
      </c>
      <c r="T9" s="401"/>
      <c r="U9" s="401"/>
      <c r="V9" s="401"/>
      <c r="W9" s="401"/>
      <c r="X9" s="401"/>
      <c r="Y9" s="400">
        <v>2.08</v>
      </c>
      <c r="Z9" s="297" t="str">
        <f>IF(ISBLANK(Y9),"",IF(Y9&lt;1.6,"",IF(Y9&gt;=2.28,"TSM",IF(Y9&gt;=2.15,"SM",IF(Y9&gt;=2.03,"KSM",IF(Y9&gt;=1.9,"I A",IF(Y9&gt;=1.75,"II A",IF(Y9&gt;=1.6,"III A"))))))))</f>
        <v>KSM</v>
      </c>
      <c r="AA9" s="288" t="s">
        <v>684</v>
      </c>
    </row>
    <row r="10" spans="1:38" ht="18" customHeight="1" x14ac:dyDescent="0.25">
      <c r="A10" s="298">
        <v>3</v>
      </c>
      <c r="B10" s="298">
        <v>3</v>
      </c>
      <c r="C10" s="297">
        <v>82</v>
      </c>
      <c r="D10" s="296" t="s">
        <v>540</v>
      </c>
      <c r="E10" s="295" t="s">
        <v>539</v>
      </c>
      <c r="F10" s="372" t="s">
        <v>538</v>
      </c>
      <c r="G10" s="370" t="s">
        <v>37</v>
      </c>
      <c r="H10" s="371" t="s">
        <v>32</v>
      </c>
      <c r="I10" s="370"/>
      <c r="J10" s="402">
        <f>IF(ISBLANK(Y10),"",TRUNC(32.29*(Y10+11.534)^2)-5000)</f>
        <v>595</v>
      </c>
      <c r="K10" s="401" t="s">
        <v>154</v>
      </c>
      <c r="L10" s="401" t="s">
        <v>228</v>
      </c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0">
        <v>1.63</v>
      </c>
      <c r="Z10" s="297" t="str">
        <f>IF(ISBLANK(Y10),"",IF(Y10&lt;1.6,"",IF(Y10&gt;=2.28,"TSM",IF(Y10&gt;=2.15,"SM",IF(Y10&gt;=2.03,"KSM",IF(Y10&gt;=1.9,"I A",IF(Y10&gt;=1.75,"II A",IF(Y10&gt;=1.6,"III A"))))))))</f>
        <v>III A</v>
      </c>
      <c r="AA10" s="288" t="s">
        <v>683</v>
      </c>
    </row>
    <row r="11" spans="1:38" ht="18" customHeight="1" x14ac:dyDescent="0.25">
      <c r="A11" s="298"/>
      <c r="B11" s="298"/>
      <c r="C11" s="297">
        <v>102</v>
      </c>
      <c r="D11" s="296" t="s">
        <v>682</v>
      </c>
      <c r="E11" s="295" t="s">
        <v>681</v>
      </c>
      <c r="F11" s="372" t="s">
        <v>680</v>
      </c>
      <c r="G11" s="370" t="s">
        <v>59</v>
      </c>
      <c r="H11" s="371"/>
      <c r="I11" s="370"/>
      <c r="J11" s="402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0" t="s">
        <v>40</v>
      </c>
      <c r="Z11" s="297"/>
      <c r="AA11" s="288" t="s">
        <v>593</v>
      </c>
    </row>
    <row r="12" spans="1:38" x14ac:dyDescent="0.25"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AA12" s="286"/>
      <c r="AB12" s="286"/>
      <c r="AC12" s="286"/>
      <c r="AD12" s="286"/>
      <c r="AE12" s="286"/>
      <c r="AF12" s="286"/>
      <c r="AG12" s="286"/>
      <c r="AH12" s="286"/>
      <c r="AK12" s="285"/>
      <c r="AL12" s="284"/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5"/>
  <sheetViews>
    <sheetView workbookViewId="0">
      <selection activeCell="A3" sqref="A3"/>
    </sheetView>
  </sheetViews>
  <sheetFormatPr defaultColWidth="9.109375" defaultRowHeight="13.2" x14ac:dyDescent="0.25"/>
  <cols>
    <col min="1" max="1" width="5.109375" style="192" customWidth="1"/>
    <col min="2" max="2" width="4.6640625" style="192" customWidth="1"/>
    <col min="3" max="3" width="9.6640625" style="194" customWidth="1"/>
    <col min="4" max="4" width="13.6640625" style="194" customWidth="1"/>
    <col min="5" max="5" width="8.109375" style="194" customWidth="1"/>
    <col min="6" max="6" width="10.109375" style="194" customWidth="1"/>
    <col min="7" max="7" width="4.44140625" style="194" bestFit="1" customWidth="1"/>
    <col min="8" max="8" width="5" style="194" bestFit="1" customWidth="1"/>
    <col min="9" max="9" width="5.33203125" style="194" customWidth="1"/>
    <col min="10" max="25" width="3.5546875" style="192" customWidth="1"/>
    <col min="26" max="26" width="4.88671875" style="194" customWidth="1"/>
    <col min="27" max="27" width="4.5546875" style="194" customWidth="1"/>
    <col min="28" max="28" width="10.5546875" style="219" customWidth="1"/>
    <col min="29" max="16384" width="9.109375" style="194"/>
  </cols>
  <sheetData>
    <row r="1" spans="1:28" s="187" customFormat="1" ht="21" x14ac:dyDescent="0.4">
      <c r="A1" s="54" t="s">
        <v>21</v>
      </c>
      <c r="B1" s="186"/>
      <c r="E1" s="188"/>
      <c r="F1" s="188"/>
      <c r="G1" s="188"/>
      <c r="H1" s="188"/>
      <c r="AB1" s="60"/>
    </row>
    <row r="2" spans="1:28" s="187" customFormat="1" ht="18.600000000000001" x14ac:dyDescent="0.3">
      <c r="A2" s="189" t="s">
        <v>20</v>
      </c>
      <c r="B2" s="190"/>
      <c r="E2" s="188"/>
      <c r="F2" s="188"/>
      <c r="G2" s="188"/>
      <c r="H2" s="188"/>
      <c r="AB2" s="68" t="s">
        <v>19</v>
      </c>
    </row>
    <row r="3" spans="1:28" s="187" customFormat="1" ht="15" customHeight="1" x14ac:dyDescent="0.3">
      <c r="A3" s="191"/>
      <c r="B3" s="191"/>
      <c r="E3" s="188"/>
      <c r="F3" s="188"/>
      <c r="G3" s="188"/>
      <c r="H3" s="188"/>
      <c r="AB3" s="74" t="s">
        <v>18</v>
      </c>
    </row>
    <row r="4" spans="1:28" ht="17.399999999999999" x14ac:dyDescent="0.3">
      <c r="C4" s="193" t="s">
        <v>150</v>
      </c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AB4" s="196"/>
    </row>
    <row r="5" spans="1:28" ht="6" customHeight="1" x14ac:dyDescent="0.3">
      <c r="C5" s="193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AB5" s="196"/>
    </row>
    <row r="6" spans="1:28" s="199" customFormat="1" ht="4.8" thickBot="1" x14ac:dyDescent="0.2">
      <c r="A6" s="197"/>
      <c r="B6" s="197"/>
      <c r="C6" s="198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</row>
    <row r="7" spans="1:28" s="207" customFormat="1" ht="21" customHeight="1" thickBot="1" x14ac:dyDescent="0.3">
      <c r="A7" s="200" t="s">
        <v>41</v>
      </c>
      <c r="B7" s="201" t="s">
        <v>16</v>
      </c>
      <c r="C7" s="202" t="s">
        <v>15</v>
      </c>
      <c r="D7" s="203" t="s">
        <v>14</v>
      </c>
      <c r="E7" s="204" t="s">
        <v>13</v>
      </c>
      <c r="F7" s="204" t="s">
        <v>12</v>
      </c>
      <c r="G7" s="204" t="s">
        <v>11</v>
      </c>
      <c r="H7" s="204" t="s">
        <v>10</v>
      </c>
      <c r="I7" s="204" t="s">
        <v>9</v>
      </c>
      <c r="J7" s="205">
        <v>2.0499999999999998</v>
      </c>
      <c r="K7" s="205">
        <v>2.25</v>
      </c>
      <c r="L7" s="205">
        <v>2.4500000000000002</v>
      </c>
      <c r="M7" s="205">
        <v>2.65</v>
      </c>
      <c r="N7" s="205">
        <v>2.75</v>
      </c>
      <c r="O7" s="205">
        <v>2.85</v>
      </c>
      <c r="P7" s="205">
        <v>2.95</v>
      </c>
      <c r="Q7" s="205">
        <v>3.05</v>
      </c>
      <c r="R7" s="205">
        <v>3.15</v>
      </c>
      <c r="S7" s="205">
        <v>3.35</v>
      </c>
      <c r="T7" s="205">
        <v>3.45</v>
      </c>
      <c r="U7" s="205">
        <v>3.55</v>
      </c>
      <c r="V7" s="205">
        <v>3.65</v>
      </c>
      <c r="W7" s="205">
        <v>3.75</v>
      </c>
      <c r="X7" s="205">
        <v>3.85</v>
      </c>
      <c r="Y7" s="205">
        <v>3.92</v>
      </c>
      <c r="Z7" s="204" t="s">
        <v>107</v>
      </c>
      <c r="AA7" s="204" t="s">
        <v>4</v>
      </c>
      <c r="AB7" s="206" t="s">
        <v>3</v>
      </c>
    </row>
    <row r="8" spans="1:28" ht="18" customHeight="1" x14ac:dyDescent="0.25">
      <c r="A8" s="208">
        <v>1</v>
      </c>
      <c r="B8" s="209">
        <v>43</v>
      </c>
      <c r="C8" s="210" t="s">
        <v>151</v>
      </c>
      <c r="D8" s="211" t="s">
        <v>152</v>
      </c>
      <c r="E8" s="212" t="s">
        <v>153</v>
      </c>
      <c r="F8" s="213" t="s">
        <v>31</v>
      </c>
      <c r="G8" s="214" t="s">
        <v>32</v>
      </c>
      <c r="H8" s="213"/>
      <c r="I8" s="215" t="s">
        <v>27</v>
      </c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 t="s">
        <v>154</v>
      </c>
      <c r="V8" s="216" t="s">
        <v>154</v>
      </c>
      <c r="W8" s="216" t="s">
        <v>154</v>
      </c>
      <c r="X8" s="216" t="s">
        <v>154</v>
      </c>
      <c r="Y8" s="216" t="s">
        <v>155</v>
      </c>
      <c r="Z8" s="217">
        <v>3.85</v>
      </c>
      <c r="AA8" s="218" t="str">
        <f t="shared" ref="AA8:AA14" si="0">IF(ISBLANK(Z8),"",IF(Z8&lt;2.4,"",IF(Z8&gt;=4.1,"TSM",IF(Z8&gt;=3.82,"SM",IF(Z8&gt;=3.48,"KSM",IF(Z8&gt;=3.1,"I A",IF(Z8&gt;=2.7,"II A",IF(Z8&gt;=2.4,"III A"))))))))</f>
        <v>SM</v>
      </c>
      <c r="AB8" s="214" t="s">
        <v>120</v>
      </c>
    </row>
    <row r="9" spans="1:28" ht="18" customHeight="1" x14ac:dyDescent="0.25">
      <c r="A9" s="208">
        <v>2</v>
      </c>
      <c r="B9" s="209">
        <v>50</v>
      </c>
      <c r="C9" s="210" t="s">
        <v>76</v>
      </c>
      <c r="D9" s="211" t="s">
        <v>156</v>
      </c>
      <c r="E9" s="212" t="s">
        <v>157</v>
      </c>
      <c r="F9" s="213" t="s">
        <v>31</v>
      </c>
      <c r="G9" s="214" t="s">
        <v>32</v>
      </c>
      <c r="H9" s="213"/>
      <c r="I9" s="215" t="s">
        <v>27</v>
      </c>
      <c r="J9" s="216"/>
      <c r="K9" s="216"/>
      <c r="L9" s="216"/>
      <c r="M9" s="216"/>
      <c r="N9" s="216"/>
      <c r="O9" s="216"/>
      <c r="P9" s="216"/>
      <c r="Q9" s="216"/>
      <c r="R9" s="216" t="s">
        <v>158</v>
      </c>
      <c r="S9" s="216" t="s">
        <v>154</v>
      </c>
      <c r="T9" s="216" t="s">
        <v>154</v>
      </c>
      <c r="U9" s="216" t="s">
        <v>154</v>
      </c>
      <c r="V9" s="216" t="s">
        <v>155</v>
      </c>
      <c r="W9" s="216"/>
      <c r="X9" s="216"/>
      <c r="Y9" s="216"/>
      <c r="Z9" s="217">
        <v>3.55</v>
      </c>
      <c r="AA9" s="218" t="str">
        <f t="shared" si="0"/>
        <v>KSM</v>
      </c>
      <c r="AB9" s="214" t="s">
        <v>120</v>
      </c>
    </row>
    <row r="10" spans="1:28" ht="18" customHeight="1" x14ac:dyDescent="0.25">
      <c r="A10" s="208">
        <v>3</v>
      </c>
      <c r="B10" s="209">
        <v>27</v>
      </c>
      <c r="C10" s="210" t="s">
        <v>159</v>
      </c>
      <c r="D10" s="211" t="s">
        <v>160</v>
      </c>
      <c r="E10" s="212" t="s">
        <v>161</v>
      </c>
      <c r="F10" s="213" t="s">
        <v>31</v>
      </c>
      <c r="G10" s="214" t="s">
        <v>32</v>
      </c>
      <c r="H10" s="213"/>
      <c r="I10" s="215" t="s">
        <v>27</v>
      </c>
      <c r="J10" s="216"/>
      <c r="K10" s="216"/>
      <c r="L10" s="216"/>
      <c r="M10" s="216"/>
      <c r="N10" s="216"/>
      <c r="O10" s="216" t="s">
        <v>158</v>
      </c>
      <c r="P10" s="216" t="s">
        <v>154</v>
      </c>
      <c r="Q10" s="216" t="s">
        <v>154</v>
      </c>
      <c r="R10" s="216" t="s">
        <v>155</v>
      </c>
      <c r="S10" s="216"/>
      <c r="T10" s="216"/>
      <c r="U10" s="216"/>
      <c r="V10" s="216"/>
      <c r="W10" s="216"/>
      <c r="X10" s="216"/>
      <c r="Y10" s="216"/>
      <c r="Z10" s="217">
        <v>3.05</v>
      </c>
      <c r="AA10" s="218" t="str">
        <f t="shared" si="0"/>
        <v>II A</v>
      </c>
      <c r="AB10" s="214" t="s">
        <v>120</v>
      </c>
    </row>
    <row r="11" spans="1:28" ht="18" customHeight="1" x14ac:dyDescent="0.25">
      <c r="A11" s="208">
        <v>4</v>
      </c>
      <c r="B11" s="209">
        <v>40</v>
      </c>
      <c r="C11" s="210" t="s">
        <v>162</v>
      </c>
      <c r="D11" s="211" t="s">
        <v>163</v>
      </c>
      <c r="E11" s="212" t="s">
        <v>164</v>
      </c>
      <c r="F11" s="213" t="s">
        <v>31</v>
      </c>
      <c r="G11" s="214"/>
      <c r="H11" s="213"/>
      <c r="I11" s="215" t="s">
        <v>27</v>
      </c>
      <c r="J11" s="216"/>
      <c r="K11" s="216"/>
      <c r="L11" s="216"/>
      <c r="M11" s="216" t="s">
        <v>158</v>
      </c>
      <c r="N11" s="216" t="s">
        <v>27</v>
      </c>
      <c r="O11" s="216" t="s">
        <v>154</v>
      </c>
      <c r="P11" s="216" t="s">
        <v>155</v>
      </c>
      <c r="Q11" s="216"/>
      <c r="R11" s="216"/>
      <c r="S11" s="216"/>
      <c r="T11" s="216"/>
      <c r="U11" s="216"/>
      <c r="V11" s="216"/>
      <c r="W11" s="216"/>
      <c r="X11" s="216"/>
      <c r="Y11" s="216"/>
      <c r="Z11" s="217">
        <v>2.85</v>
      </c>
      <c r="AA11" s="218" t="str">
        <f t="shared" si="0"/>
        <v>II A</v>
      </c>
      <c r="AB11" s="214" t="s">
        <v>120</v>
      </c>
    </row>
    <row r="12" spans="1:28" ht="18" customHeight="1" x14ac:dyDescent="0.25">
      <c r="A12" s="208">
        <v>5</v>
      </c>
      <c r="B12" s="209">
        <v>58</v>
      </c>
      <c r="C12" s="210" t="s">
        <v>165</v>
      </c>
      <c r="D12" s="211" t="s">
        <v>166</v>
      </c>
      <c r="E12" s="212" t="s">
        <v>167</v>
      </c>
      <c r="F12" s="213" t="s">
        <v>31</v>
      </c>
      <c r="G12" s="214" t="s">
        <v>32</v>
      </c>
      <c r="H12" s="213"/>
      <c r="I12" s="215" t="s">
        <v>27</v>
      </c>
      <c r="J12" s="216"/>
      <c r="K12" s="216" t="s">
        <v>154</v>
      </c>
      <c r="L12" s="216" t="s">
        <v>158</v>
      </c>
      <c r="M12" s="216" t="s">
        <v>158</v>
      </c>
      <c r="N12" s="216" t="s">
        <v>158</v>
      </c>
      <c r="O12" s="216" t="s">
        <v>155</v>
      </c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7">
        <v>2.75</v>
      </c>
      <c r="AA12" s="218" t="str">
        <f t="shared" si="0"/>
        <v>II A</v>
      </c>
      <c r="AB12" s="214" t="s">
        <v>168</v>
      </c>
    </row>
    <row r="13" spans="1:28" ht="18" customHeight="1" x14ac:dyDescent="0.25">
      <c r="A13" s="208">
        <v>6</v>
      </c>
      <c r="B13" s="209">
        <v>30</v>
      </c>
      <c r="C13" s="210" t="s">
        <v>169</v>
      </c>
      <c r="D13" s="211" t="s">
        <v>170</v>
      </c>
      <c r="E13" s="212" t="s">
        <v>171</v>
      </c>
      <c r="F13" s="213" t="s">
        <v>31</v>
      </c>
      <c r="G13" s="214" t="s">
        <v>32</v>
      </c>
      <c r="H13" s="213"/>
      <c r="I13" s="215" t="s">
        <v>27</v>
      </c>
      <c r="J13" s="216" t="s">
        <v>172</v>
      </c>
      <c r="K13" s="216" t="s">
        <v>154</v>
      </c>
      <c r="L13" s="216" t="s">
        <v>155</v>
      </c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7">
        <v>2.25</v>
      </c>
      <c r="AA13" s="218" t="str">
        <f t="shared" si="0"/>
        <v/>
      </c>
      <c r="AB13" s="214" t="s">
        <v>173</v>
      </c>
    </row>
    <row r="14" spans="1:28" ht="18" customHeight="1" x14ac:dyDescent="0.25">
      <c r="A14" s="208">
        <v>7</v>
      </c>
      <c r="B14" s="209">
        <v>46</v>
      </c>
      <c r="C14" s="210" t="s">
        <v>130</v>
      </c>
      <c r="D14" s="211" t="s">
        <v>174</v>
      </c>
      <c r="E14" s="212" t="s">
        <v>175</v>
      </c>
      <c r="F14" s="213" t="s">
        <v>31</v>
      </c>
      <c r="G14" s="214" t="s">
        <v>32</v>
      </c>
      <c r="H14" s="213"/>
      <c r="I14" s="215" t="s">
        <v>27</v>
      </c>
      <c r="J14" s="216" t="s">
        <v>154</v>
      </c>
      <c r="K14" s="216" t="s">
        <v>155</v>
      </c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7">
        <v>2.0499999999999998</v>
      </c>
      <c r="AA14" s="218" t="str">
        <f t="shared" si="0"/>
        <v/>
      </c>
      <c r="AB14" s="214" t="s">
        <v>120</v>
      </c>
    </row>
    <row r="15" spans="1:28" ht="18" customHeight="1" x14ac:dyDescent="0.25">
      <c r="A15" s="208"/>
      <c r="B15" s="209">
        <v>71</v>
      </c>
      <c r="C15" s="210" t="s">
        <v>176</v>
      </c>
      <c r="D15" s="211" t="s">
        <v>177</v>
      </c>
      <c r="E15" s="212" t="s">
        <v>30</v>
      </c>
      <c r="F15" s="213" t="s">
        <v>31</v>
      </c>
      <c r="G15" s="214" t="s">
        <v>32</v>
      </c>
      <c r="H15" s="213"/>
      <c r="I15" s="215" t="s">
        <v>27</v>
      </c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7" t="s">
        <v>40</v>
      </c>
      <c r="AA15" s="218"/>
      <c r="AB15" s="214" t="s">
        <v>120</v>
      </c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2"/>
  <sheetViews>
    <sheetView workbookViewId="0">
      <selection activeCell="A3" sqref="A3"/>
    </sheetView>
  </sheetViews>
  <sheetFormatPr defaultColWidth="9.109375" defaultRowHeight="13.2" x14ac:dyDescent="0.25"/>
  <cols>
    <col min="1" max="1" width="5.109375" style="286" customWidth="1"/>
    <col min="2" max="2" width="4.6640625" style="286" customWidth="1"/>
    <col min="3" max="3" width="9.6640625" style="283" customWidth="1"/>
    <col min="4" max="4" width="11.33203125" style="283" customWidth="1"/>
    <col min="5" max="5" width="8.6640625" style="283" customWidth="1"/>
    <col min="6" max="6" width="9.109375" style="283" customWidth="1"/>
    <col min="7" max="7" width="7.6640625" style="283" customWidth="1"/>
    <col min="8" max="8" width="5" style="283" bestFit="1" customWidth="1"/>
    <col min="9" max="9" width="5.33203125" style="283" customWidth="1"/>
    <col min="10" max="18" width="4.6640625" style="286" customWidth="1"/>
    <col min="19" max="19" width="4.88671875" style="283" customWidth="1"/>
    <col min="20" max="20" width="4.5546875" style="283" customWidth="1"/>
    <col min="21" max="21" width="18.109375" style="285" customWidth="1"/>
    <col min="22" max="22" width="3" style="284" hidden="1" customWidth="1"/>
    <col min="23" max="16384" width="9.109375" style="283"/>
  </cols>
  <sheetData>
    <row r="1" spans="1:22" s="313" customFormat="1" ht="21" x14ac:dyDescent="0.4">
      <c r="A1" s="53" t="s">
        <v>21</v>
      </c>
      <c r="B1" s="318"/>
      <c r="E1" s="314"/>
      <c r="F1" s="314"/>
      <c r="G1" s="314"/>
      <c r="H1" s="314"/>
      <c r="U1" s="49"/>
      <c r="V1" s="284"/>
    </row>
    <row r="2" spans="1:22" s="313" customFormat="1" ht="18.600000000000001" x14ac:dyDescent="0.3">
      <c r="A2" s="317" t="s">
        <v>20</v>
      </c>
      <c r="B2" s="316"/>
      <c r="E2" s="314"/>
      <c r="F2" s="314"/>
      <c r="G2" s="314"/>
      <c r="H2" s="314"/>
      <c r="U2" s="41" t="s">
        <v>19</v>
      </c>
      <c r="V2" s="287"/>
    </row>
    <row r="3" spans="1:22" s="313" customFormat="1" ht="15" customHeight="1" x14ac:dyDescent="0.3">
      <c r="A3" s="315"/>
      <c r="B3" s="315"/>
      <c r="E3" s="314"/>
      <c r="F3" s="314"/>
      <c r="G3" s="314"/>
      <c r="H3" s="314"/>
      <c r="U3" s="38" t="s">
        <v>18</v>
      </c>
      <c r="V3" s="284"/>
    </row>
    <row r="4" spans="1:22" ht="17.399999999999999" x14ac:dyDescent="0.3">
      <c r="C4" s="312" t="s">
        <v>437</v>
      </c>
      <c r="J4" s="311"/>
      <c r="K4" s="311"/>
      <c r="L4" s="311"/>
      <c r="M4" s="311"/>
      <c r="N4" s="311"/>
      <c r="O4" s="311"/>
      <c r="P4" s="311"/>
      <c r="Q4" s="311"/>
      <c r="R4" s="311"/>
      <c r="U4" s="310"/>
    </row>
    <row r="5" spans="1:22" ht="6" customHeight="1" x14ac:dyDescent="0.3">
      <c r="C5" s="312"/>
      <c r="J5" s="311"/>
      <c r="K5" s="311"/>
      <c r="L5" s="311"/>
      <c r="M5" s="311"/>
      <c r="N5" s="311"/>
      <c r="O5" s="311"/>
      <c r="P5" s="311"/>
      <c r="Q5" s="311"/>
      <c r="R5" s="311"/>
      <c r="U5" s="310"/>
    </row>
    <row r="6" spans="1:22" s="307" customFormat="1" ht="10.199999999999999" thickBot="1" x14ac:dyDescent="0.25">
      <c r="A6" s="308"/>
      <c r="B6" s="308"/>
      <c r="C6" s="309"/>
      <c r="J6" s="308"/>
      <c r="K6" s="308"/>
      <c r="L6" s="308"/>
      <c r="M6" s="308"/>
      <c r="N6" s="308"/>
      <c r="O6" s="308"/>
      <c r="P6" s="308"/>
      <c r="Q6" s="308"/>
      <c r="R6" s="308"/>
      <c r="V6" s="284"/>
    </row>
    <row r="7" spans="1:22" s="299" customFormat="1" ht="21" customHeight="1" thickBot="1" x14ac:dyDescent="0.3">
      <c r="A7" s="306" t="s">
        <v>190</v>
      </c>
      <c r="B7" s="305" t="s">
        <v>16</v>
      </c>
      <c r="C7" s="304" t="s">
        <v>15</v>
      </c>
      <c r="D7" s="303" t="s">
        <v>14</v>
      </c>
      <c r="E7" s="153" t="s">
        <v>13</v>
      </c>
      <c r="F7" s="153" t="s">
        <v>12</v>
      </c>
      <c r="G7" s="153" t="s">
        <v>11</v>
      </c>
      <c r="H7" s="153" t="s">
        <v>10</v>
      </c>
      <c r="I7" s="153" t="s">
        <v>9</v>
      </c>
      <c r="J7" s="302" t="s">
        <v>436</v>
      </c>
      <c r="K7" s="301" t="s">
        <v>435</v>
      </c>
      <c r="L7" s="301" t="s">
        <v>434</v>
      </c>
      <c r="M7" s="301" t="s">
        <v>433</v>
      </c>
      <c r="N7" s="301" t="s">
        <v>432</v>
      </c>
      <c r="O7" s="301" t="s">
        <v>431</v>
      </c>
      <c r="P7" s="301" t="s">
        <v>430</v>
      </c>
      <c r="Q7" s="301" t="s">
        <v>429</v>
      </c>
      <c r="R7" s="301" t="s">
        <v>428</v>
      </c>
      <c r="S7" s="153" t="s">
        <v>107</v>
      </c>
      <c r="T7" s="153" t="s">
        <v>4</v>
      </c>
      <c r="U7" s="300" t="s">
        <v>3</v>
      </c>
      <c r="V7" s="284"/>
    </row>
    <row r="8" spans="1:22" ht="18" customHeight="1" x14ac:dyDescent="0.25">
      <c r="A8" s="298">
        <v>1</v>
      </c>
      <c r="B8" s="297">
        <v>57</v>
      </c>
      <c r="C8" s="296" t="s">
        <v>427</v>
      </c>
      <c r="D8" s="295" t="s">
        <v>426</v>
      </c>
      <c r="E8" s="294" t="s">
        <v>425</v>
      </c>
      <c r="F8" s="293" t="s">
        <v>31</v>
      </c>
      <c r="G8" s="288" t="s">
        <v>32</v>
      </c>
      <c r="H8" s="293"/>
      <c r="I8" s="292" t="s">
        <v>27</v>
      </c>
      <c r="J8" s="291"/>
      <c r="K8" s="291"/>
      <c r="L8" s="291" t="s">
        <v>419</v>
      </c>
      <c r="M8" s="291" t="s">
        <v>417</v>
      </c>
      <c r="N8" s="291" t="s">
        <v>417</v>
      </c>
      <c r="O8" s="291" t="s">
        <v>420</v>
      </c>
      <c r="P8" s="291" t="s">
        <v>417</v>
      </c>
      <c r="Q8" s="291" t="s">
        <v>417</v>
      </c>
      <c r="R8" s="291" t="s">
        <v>416</v>
      </c>
      <c r="S8" s="290">
        <v>4.25</v>
      </c>
      <c r="T8" s="289" t="str">
        <f>IF(ISBLANK(S8),"",IF(S8&lt;3.05,"",IF(S8&gt;=5.55,"TSM",IF(S8&gt;=5.1,"SM",IF(S8&gt;=4.6,"KSM",IF(S8&gt;=4.1,"I A",IF(S8&gt;=3.5,"II A",IF(S8&gt;=3.05,"III A"))))))))</f>
        <v>I A</v>
      </c>
      <c r="U8" s="288" t="s">
        <v>168</v>
      </c>
      <c r="V8" s="287" t="s">
        <v>424</v>
      </c>
    </row>
    <row r="9" spans="1:22" ht="18" customHeight="1" x14ac:dyDescent="0.25">
      <c r="A9" s="298">
        <v>2</v>
      </c>
      <c r="B9" s="297">
        <v>25</v>
      </c>
      <c r="C9" s="296" t="s">
        <v>423</v>
      </c>
      <c r="D9" s="295" t="s">
        <v>422</v>
      </c>
      <c r="E9" s="294" t="s">
        <v>421</v>
      </c>
      <c r="F9" s="293" t="s">
        <v>31</v>
      </c>
      <c r="G9" s="288" t="s">
        <v>32</v>
      </c>
      <c r="H9" s="293"/>
      <c r="I9" s="292" t="s">
        <v>27</v>
      </c>
      <c r="J9" s="291"/>
      <c r="K9" s="291"/>
      <c r="L9" s="291" t="s">
        <v>417</v>
      </c>
      <c r="M9" s="291" t="s">
        <v>417</v>
      </c>
      <c r="N9" s="291" t="s">
        <v>420</v>
      </c>
      <c r="O9" s="291" t="s">
        <v>419</v>
      </c>
      <c r="P9" s="291" t="s">
        <v>416</v>
      </c>
      <c r="Q9" s="291"/>
      <c r="R9" s="291"/>
      <c r="S9" s="290">
        <v>4.0999999999999996</v>
      </c>
      <c r="T9" s="289" t="str">
        <f>IF(ISBLANK(S9),"",IF(S9&lt;3.05,"",IF(S9&gt;=5.55,"TSM",IF(S9&gt;=5.1,"SM",IF(S9&gt;=4.6,"KSM",IF(S9&gt;=4.1,"I A",IF(S9&gt;=3.5,"II A",IF(S9&gt;=3.05,"III A"))))))))</f>
        <v>I A</v>
      </c>
      <c r="U9" s="288" t="s">
        <v>120</v>
      </c>
      <c r="V9" s="287" t="s">
        <v>418</v>
      </c>
    </row>
    <row r="10" spans="1:22" ht="18" customHeight="1" x14ac:dyDescent="0.25">
      <c r="A10" s="298">
        <v>3</v>
      </c>
      <c r="B10" s="297">
        <v>24</v>
      </c>
      <c r="C10" s="296" t="s">
        <v>267</v>
      </c>
      <c r="D10" s="295" t="s">
        <v>268</v>
      </c>
      <c r="E10" s="294" t="s">
        <v>269</v>
      </c>
      <c r="F10" s="293" t="s">
        <v>31</v>
      </c>
      <c r="G10" s="288" t="s">
        <v>32</v>
      </c>
      <c r="H10" s="293"/>
      <c r="I10" s="292" t="s">
        <v>27</v>
      </c>
      <c r="J10" s="291" t="s">
        <v>417</v>
      </c>
      <c r="K10" s="291" t="s">
        <v>416</v>
      </c>
      <c r="L10" s="291"/>
      <c r="M10" s="291"/>
      <c r="N10" s="291"/>
      <c r="O10" s="291"/>
      <c r="P10" s="291"/>
      <c r="Q10" s="291"/>
      <c r="R10" s="291"/>
      <c r="S10" s="290">
        <v>2.85</v>
      </c>
      <c r="T10" s="289" t="str">
        <f>IF(ISBLANK(S10),"",IF(S10&lt;3.05,"",IF(S10&gt;=5.55,"TSM",IF(S10&gt;=5.1,"SM",IF(S10&gt;=4.6,"KSM",IF(S10&gt;=4.1,"I A",IF(S10&gt;=3.5,"II A",IF(S10&gt;=3.05,"III A"))))))))</f>
        <v/>
      </c>
      <c r="U10" s="288" t="s">
        <v>120</v>
      </c>
      <c r="V10" s="287" t="s">
        <v>415</v>
      </c>
    </row>
    <row r="11" spans="1:22" ht="18" customHeight="1" x14ac:dyDescent="0.25">
      <c r="A11" s="298"/>
      <c r="B11" s="297">
        <v>61</v>
      </c>
      <c r="C11" s="296" t="s">
        <v>414</v>
      </c>
      <c r="D11" s="295" t="s">
        <v>413</v>
      </c>
      <c r="E11" s="294" t="s">
        <v>412</v>
      </c>
      <c r="F11" s="293" t="s">
        <v>31</v>
      </c>
      <c r="G11" s="288" t="s">
        <v>32</v>
      </c>
      <c r="H11" s="293"/>
      <c r="I11" s="292" t="s">
        <v>27</v>
      </c>
      <c r="J11" s="291"/>
      <c r="K11" s="291"/>
      <c r="L11" s="291"/>
      <c r="M11" s="291"/>
      <c r="N11" s="291"/>
      <c r="O11" s="291"/>
      <c r="P11" s="291"/>
      <c r="Q11" s="291"/>
      <c r="R11" s="291"/>
      <c r="S11" s="290" t="s">
        <v>40</v>
      </c>
      <c r="T11" s="289"/>
      <c r="U11" s="288" t="s">
        <v>120</v>
      </c>
      <c r="V11" s="287" t="s">
        <v>411</v>
      </c>
    </row>
    <row r="12" spans="1:22" ht="18" customHeight="1" x14ac:dyDescent="0.25">
      <c r="A12" s="298"/>
      <c r="B12" s="297">
        <v>45</v>
      </c>
      <c r="C12" s="296" t="s">
        <v>410</v>
      </c>
      <c r="D12" s="295" t="s">
        <v>409</v>
      </c>
      <c r="E12" s="294" t="s">
        <v>408</v>
      </c>
      <c r="F12" s="293" t="s">
        <v>31</v>
      </c>
      <c r="G12" s="288" t="s">
        <v>32</v>
      </c>
      <c r="H12" s="293"/>
      <c r="I12" s="292" t="s">
        <v>27</v>
      </c>
      <c r="J12" s="291"/>
      <c r="K12" s="291"/>
      <c r="L12" s="291"/>
      <c r="M12" s="291"/>
      <c r="N12" s="291"/>
      <c r="O12" s="291"/>
      <c r="P12" s="291"/>
      <c r="Q12" s="291"/>
      <c r="R12" s="291"/>
      <c r="S12" s="290" t="s">
        <v>40</v>
      </c>
      <c r="T12" s="289"/>
      <c r="U12" s="288" t="s">
        <v>168</v>
      </c>
      <c r="V12" s="287" t="s">
        <v>27</v>
      </c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5"/>
  <sheetViews>
    <sheetView showZeros="0" workbookViewId="0">
      <selection activeCell="A4" sqref="A4"/>
    </sheetView>
  </sheetViews>
  <sheetFormatPr defaultColWidth="9.109375" defaultRowHeight="13.2" x14ac:dyDescent="0.25"/>
  <cols>
    <col min="1" max="2" width="4.109375" style="120" customWidth="1"/>
    <col min="3" max="3" width="3.88671875" style="117" customWidth="1"/>
    <col min="4" max="4" width="8" style="117" customWidth="1"/>
    <col min="5" max="5" width="13.6640625" style="117" customWidth="1"/>
    <col min="6" max="6" width="7" style="117" bestFit="1" customWidth="1"/>
    <col min="7" max="7" width="10.109375" style="117" customWidth="1"/>
    <col min="8" max="8" width="6.44140625" style="117" customWidth="1"/>
    <col min="9" max="9" width="11.33203125" style="117" customWidth="1"/>
    <col min="10" max="10" width="5.109375" style="118" customWidth="1"/>
    <col min="11" max="13" width="4.6640625" style="119" customWidth="1"/>
    <col min="14" max="14" width="3.109375" style="119" bestFit="1" customWidth="1"/>
    <col min="15" max="17" width="4.6640625" style="119" customWidth="1"/>
    <col min="18" max="18" width="5.5546875" style="119" customWidth="1"/>
    <col min="19" max="19" width="5.5546875" style="118" customWidth="1"/>
    <col min="20" max="20" width="16.109375" style="117" customWidth="1"/>
    <col min="21" max="16384" width="9.109375" style="117"/>
  </cols>
  <sheetData>
    <row r="1" spans="1:33" ht="20.399999999999999" x14ac:dyDescent="0.35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3" ht="17.399999999999999" x14ac:dyDescent="0.3">
      <c r="A2" s="167" t="s">
        <v>20</v>
      </c>
      <c r="B2" s="167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18</v>
      </c>
    </row>
    <row r="3" spans="1:33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3" s="160" customFormat="1" ht="18.75" customHeight="1" x14ac:dyDescent="0.3">
      <c r="C4" s="119"/>
      <c r="D4" s="162" t="s">
        <v>110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0" customFormat="1" ht="13.8" thickBot="1" x14ac:dyDescent="0.3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3" s="146" customFormat="1" ht="22.5" customHeight="1" thickBot="1" x14ac:dyDescent="0.3">
      <c r="A7" s="158" t="s">
        <v>41</v>
      </c>
      <c r="B7" s="348" t="s">
        <v>43</v>
      </c>
      <c r="C7" s="157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53" t="s">
        <v>11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3" x14ac:dyDescent="0.25">
      <c r="A8" s="145">
        <f>A6+1</f>
        <v>1</v>
      </c>
      <c r="B8" s="145">
        <v>1</v>
      </c>
      <c r="C8" s="145">
        <v>98</v>
      </c>
      <c r="D8" s="144" t="s">
        <v>52</v>
      </c>
      <c r="E8" s="143" t="s">
        <v>51</v>
      </c>
      <c r="F8" s="142" t="s">
        <v>50</v>
      </c>
      <c r="G8" s="141" t="s">
        <v>45</v>
      </c>
      <c r="H8" s="141"/>
      <c r="I8" s="140"/>
      <c r="J8" s="139">
        <f>IF(ISBLANK(R8),"",TRUNC(1.966*(R8+49.24)^2)-5000)</f>
        <v>1047</v>
      </c>
      <c r="K8" s="137" t="s">
        <v>81</v>
      </c>
      <c r="L8" s="137">
        <v>6.15</v>
      </c>
      <c r="M8" s="137" t="s">
        <v>81</v>
      </c>
      <c r="N8" s="138">
        <v>8</v>
      </c>
      <c r="O8" s="137">
        <v>5.73</v>
      </c>
      <c r="P8" s="137">
        <v>6.22</v>
      </c>
      <c r="Q8" s="137" t="s">
        <v>81</v>
      </c>
      <c r="R8" s="136">
        <f>MAX(K8:M8,O8:Q8)</f>
        <v>6.22</v>
      </c>
      <c r="S8" s="135" t="str">
        <f>IF(ISBLANK(R8),"",IF(R8&lt;4.6,"",IF(R8&gt;=6.62,"TSM",IF(R8&gt;=6.3,"SM",IF(R8&gt;=6,"KSM",IF(R8&gt;=5.6,"I A",IF(R8&gt;=5.15,"II A",IF(R8&gt;=4.6,"III A"))))))))</f>
        <v>KSM</v>
      </c>
      <c r="T8" s="134" t="s">
        <v>49</v>
      </c>
    </row>
    <row r="9" spans="1:33" x14ac:dyDescent="0.25">
      <c r="A9" s="133">
        <f>A8</f>
        <v>1</v>
      </c>
      <c r="B9" s="133"/>
      <c r="C9" s="132"/>
      <c r="D9" s="131"/>
      <c r="E9" s="130"/>
      <c r="F9" s="129"/>
      <c r="G9" s="128"/>
      <c r="H9" s="128"/>
      <c r="I9" s="127"/>
      <c r="J9" s="126"/>
      <c r="K9" s="124">
        <v>1.7</v>
      </c>
      <c r="L9" s="124">
        <v>0.01</v>
      </c>
      <c r="M9" s="124">
        <v>0.7</v>
      </c>
      <c r="N9" s="125"/>
      <c r="O9" s="124">
        <v>0.2</v>
      </c>
      <c r="P9" s="124">
        <v>0.01</v>
      </c>
      <c r="Q9" s="124">
        <v>1.8</v>
      </c>
      <c r="R9" s="123">
        <f>R8</f>
        <v>6.22</v>
      </c>
      <c r="S9" s="122" t="str">
        <f>IF(ISBLANK(R9),"",IF(R9&lt;4.6,"",IF(R9&gt;=6.62,"TSM",IF(R9&gt;=6.35,"SM",IF(R9&gt;=6,"KSM",IF(R9&gt;=5.6,"I A",IF(R9&gt;=5.15,"II A",IF(R9&gt;=4.6,"III A"))))))))</f>
        <v>KSM</v>
      </c>
      <c r="T9" s="121"/>
    </row>
    <row r="10" spans="1:33" x14ac:dyDescent="0.25">
      <c r="A10" s="145">
        <f>A8+1</f>
        <v>2</v>
      </c>
      <c r="B10" s="145">
        <v>2</v>
      </c>
      <c r="C10" s="145">
        <v>127</v>
      </c>
      <c r="D10" s="144" t="s">
        <v>106</v>
      </c>
      <c r="E10" s="143" t="s">
        <v>105</v>
      </c>
      <c r="F10" s="142" t="s">
        <v>104</v>
      </c>
      <c r="G10" s="141" t="s">
        <v>103</v>
      </c>
      <c r="H10" s="141"/>
      <c r="I10" s="140"/>
      <c r="J10" s="139">
        <f>IF(ISBLANK(R10),"",TRUNC(1.966*(R10+49.24)^2)-5000)</f>
        <v>966</v>
      </c>
      <c r="K10" s="137" t="s">
        <v>81</v>
      </c>
      <c r="L10" s="137">
        <v>5.77</v>
      </c>
      <c r="M10" s="137">
        <v>5.8</v>
      </c>
      <c r="N10" s="138">
        <v>7</v>
      </c>
      <c r="O10" s="137">
        <v>5.78</v>
      </c>
      <c r="P10" s="137">
        <v>5.8</v>
      </c>
      <c r="Q10" s="137">
        <v>5.85</v>
      </c>
      <c r="R10" s="136">
        <f>MAX(K10:M10,O10:Q10)</f>
        <v>5.85</v>
      </c>
      <c r="S10" s="135" t="str">
        <f>IF(ISBLANK(R10),"",IF(R10&lt;4.6,"",IF(R10&gt;=6.62,"TSM",IF(R10&gt;=6.3,"SM",IF(R10&gt;=6,"KSM",IF(R10&gt;=5.6,"I A",IF(R10&gt;=5.15,"II A",IF(R10&gt;=4.6,"III A"))))))))</f>
        <v>I A</v>
      </c>
      <c r="T10" s="134"/>
    </row>
    <row r="11" spans="1:33" x14ac:dyDescent="0.25">
      <c r="A11" s="133">
        <f>A10</f>
        <v>2</v>
      </c>
      <c r="B11" s="133"/>
      <c r="C11" s="132"/>
      <c r="D11" s="131"/>
      <c r="E11" s="130"/>
      <c r="F11" s="129"/>
      <c r="G11" s="128"/>
      <c r="H11" s="128"/>
      <c r="I11" s="127"/>
      <c r="J11" s="126"/>
      <c r="K11" s="124">
        <v>0.1</v>
      </c>
      <c r="L11" s="124">
        <v>0.5</v>
      </c>
      <c r="M11" s="124">
        <v>0.7</v>
      </c>
      <c r="N11" s="125"/>
      <c r="O11" s="124">
        <v>0.01</v>
      </c>
      <c r="P11" s="124">
        <v>0.9</v>
      </c>
      <c r="Q11" s="124">
        <v>1.3</v>
      </c>
      <c r="R11" s="123">
        <f>R10</f>
        <v>5.85</v>
      </c>
      <c r="S11" s="122" t="str">
        <f>IF(ISBLANK(R11),"",IF(R11&lt;4.6,"",IF(R11&gt;=6.62,"TSM",IF(R11&gt;=6.35,"SM",IF(R11&gt;=6,"KSM",IF(R11&gt;=5.6,"I A",IF(R11&gt;=5.15,"II A",IF(R11&gt;=4.6,"III A"))))))))</f>
        <v>I A</v>
      </c>
      <c r="T11" s="121"/>
    </row>
    <row r="12" spans="1:33" x14ac:dyDescent="0.25">
      <c r="A12" s="145">
        <f>A10+1</f>
        <v>3</v>
      </c>
      <c r="B12" s="145">
        <v>3</v>
      </c>
      <c r="C12" s="145">
        <v>115</v>
      </c>
      <c r="D12" s="144" t="s">
        <v>102</v>
      </c>
      <c r="E12" s="143" t="s">
        <v>101</v>
      </c>
      <c r="F12" s="142" t="s">
        <v>100</v>
      </c>
      <c r="G12" s="141" t="s">
        <v>59</v>
      </c>
      <c r="H12" s="141" t="s">
        <v>32</v>
      </c>
      <c r="I12" s="140"/>
      <c r="J12" s="139">
        <f>IF(ISBLANK(R12),"",TRUNC(1.966*(R12+49.24)^2)-5000)</f>
        <v>932</v>
      </c>
      <c r="K12" s="137" t="s">
        <v>81</v>
      </c>
      <c r="L12" s="137" t="s">
        <v>81</v>
      </c>
      <c r="M12" s="137">
        <v>5.48</v>
      </c>
      <c r="N12" s="138">
        <v>6</v>
      </c>
      <c r="O12" s="137">
        <v>5.69</v>
      </c>
      <c r="P12" s="137">
        <v>5.61</v>
      </c>
      <c r="Q12" s="137" t="s">
        <v>81</v>
      </c>
      <c r="R12" s="136">
        <f>MAX(K12:M12,O12:Q12)</f>
        <v>5.69</v>
      </c>
      <c r="S12" s="135" t="str">
        <f>IF(ISBLANK(R12),"",IF(R12&lt;4.6,"",IF(R12&gt;=6.62,"TSM",IF(R12&gt;=6.3,"SM",IF(R12&gt;=6,"KSM",IF(R12&gt;=5.6,"I A",IF(R12&gt;=5.15,"II A",IF(R12&gt;=4.6,"III A"))))))))</f>
        <v>I A</v>
      </c>
      <c r="T12" s="134" t="s">
        <v>99</v>
      </c>
    </row>
    <row r="13" spans="1:33" x14ac:dyDescent="0.25">
      <c r="A13" s="133">
        <f>A12</f>
        <v>3</v>
      </c>
      <c r="B13" s="133"/>
      <c r="C13" s="132"/>
      <c r="D13" s="131"/>
      <c r="E13" s="130"/>
      <c r="F13" s="129"/>
      <c r="G13" s="128"/>
      <c r="H13" s="128"/>
      <c r="I13" s="127"/>
      <c r="J13" s="126"/>
      <c r="K13" s="124">
        <v>2.1</v>
      </c>
      <c r="L13" s="124">
        <v>1.8</v>
      </c>
      <c r="M13" s="124">
        <v>0.01</v>
      </c>
      <c r="N13" s="125"/>
      <c r="O13" s="124">
        <v>1.6</v>
      </c>
      <c r="P13" s="124">
        <v>0.01</v>
      </c>
      <c r="Q13" s="124">
        <v>0.9</v>
      </c>
      <c r="R13" s="123">
        <f>R12</f>
        <v>5.69</v>
      </c>
      <c r="S13" s="122" t="str">
        <f>IF(ISBLANK(R13),"",IF(R13&lt;4.6,"",IF(R13&gt;=6.62,"TSM",IF(R13&gt;=6.35,"SM",IF(R13&gt;=6,"KSM",IF(R13&gt;=5.6,"I A",IF(R13&gt;=5.15,"II A",IF(R13&gt;=4.6,"III A"))))))))</f>
        <v>I A</v>
      </c>
      <c r="T13" s="121"/>
    </row>
    <row r="14" spans="1:33" x14ac:dyDescent="0.25">
      <c r="A14" s="145">
        <f>A12+1</f>
        <v>4</v>
      </c>
      <c r="B14" s="145">
        <v>4</v>
      </c>
      <c r="C14" s="145">
        <v>171</v>
      </c>
      <c r="D14" s="144" t="s">
        <v>98</v>
      </c>
      <c r="E14" s="143" t="s">
        <v>97</v>
      </c>
      <c r="F14" s="142" t="s">
        <v>96</v>
      </c>
      <c r="G14" s="141" t="s">
        <v>25</v>
      </c>
      <c r="H14" s="141"/>
      <c r="I14" s="140"/>
      <c r="J14" s="139">
        <f>IF(ISBLANK(R14),"",TRUNC(1.966*(R14+49.24)^2)-5000)</f>
        <v>908</v>
      </c>
      <c r="K14" s="137" t="s">
        <v>81</v>
      </c>
      <c r="L14" s="137">
        <v>5.2</v>
      </c>
      <c r="M14" s="137">
        <v>5.35</v>
      </c>
      <c r="N14" s="138">
        <v>2</v>
      </c>
      <c r="O14" s="137">
        <v>4.9400000000000004</v>
      </c>
      <c r="P14" s="137">
        <v>5.38</v>
      </c>
      <c r="Q14" s="137">
        <v>5.58</v>
      </c>
      <c r="R14" s="136">
        <f>MAX(K14:M14,O14:Q14)</f>
        <v>5.58</v>
      </c>
      <c r="S14" s="135" t="str">
        <f>IF(ISBLANK(R14),"",IF(R14&lt;4.6,"",IF(R14&gt;=6.62,"TSM",IF(R14&gt;=6.3,"SM",IF(R14&gt;=6,"KSM",IF(R14&gt;=5.6,"I A",IF(R14&gt;=5.15,"II A",IF(R14&gt;=4.6,"III A"))))))))</f>
        <v>II A</v>
      </c>
      <c r="T14" s="134" t="s">
        <v>26</v>
      </c>
    </row>
    <row r="15" spans="1:33" x14ac:dyDescent="0.25">
      <c r="A15" s="133">
        <f>A14</f>
        <v>4</v>
      </c>
      <c r="B15" s="133"/>
      <c r="C15" s="132"/>
      <c r="D15" s="131"/>
      <c r="E15" s="130"/>
      <c r="F15" s="129"/>
      <c r="G15" s="128"/>
      <c r="H15" s="128"/>
      <c r="I15" s="127"/>
      <c r="J15" s="126"/>
      <c r="K15" s="124">
        <v>0.3</v>
      </c>
      <c r="L15" s="124">
        <v>2.2999999999999998</v>
      </c>
      <c r="M15" s="124">
        <v>0.2</v>
      </c>
      <c r="N15" s="125"/>
      <c r="O15" s="124">
        <v>0.3</v>
      </c>
      <c r="P15" s="124">
        <v>0.7</v>
      </c>
      <c r="Q15" s="124">
        <v>2.1</v>
      </c>
      <c r="R15" s="123">
        <f>R14</f>
        <v>5.58</v>
      </c>
      <c r="S15" s="122" t="str">
        <f>IF(ISBLANK(R15),"",IF(R15&lt;4.6,"",IF(R15&gt;=6.62,"TSM",IF(R15&gt;=6.35,"SM",IF(R15&gt;=6,"KSM",IF(R15&gt;=5.6,"I A",IF(R15&gt;=5.15,"II A",IF(R15&gt;=4.6,"III A"))))))))</f>
        <v>II A</v>
      </c>
      <c r="T15" s="121"/>
    </row>
    <row r="16" spans="1:33" x14ac:dyDescent="0.25">
      <c r="A16" s="145">
        <f>A14+1</f>
        <v>5</v>
      </c>
      <c r="B16" s="145">
        <v>5</v>
      </c>
      <c r="C16" s="145">
        <v>117</v>
      </c>
      <c r="D16" s="144" t="s">
        <v>95</v>
      </c>
      <c r="E16" s="143" t="s">
        <v>94</v>
      </c>
      <c r="F16" s="142" t="s">
        <v>93</v>
      </c>
      <c r="G16" s="141" t="s">
        <v>59</v>
      </c>
      <c r="H16" s="141" t="s">
        <v>32</v>
      </c>
      <c r="I16" s="140"/>
      <c r="J16" s="139">
        <f>IF(ISBLANK(R16),"",TRUNC(1.966*(R16+49.24)^2)-5000)</f>
        <v>891</v>
      </c>
      <c r="K16" s="137" t="s">
        <v>81</v>
      </c>
      <c r="L16" s="137" t="s">
        <v>81</v>
      </c>
      <c r="M16" s="137">
        <v>5.4</v>
      </c>
      <c r="N16" s="138">
        <v>5</v>
      </c>
      <c r="O16" s="137" t="s">
        <v>81</v>
      </c>
      <c r="P16" s="137">
        <v>5.38</v>
      </c>
      <c r="Q16" s="137">
        <v>5.5</v>
      </c>
      <c r="R16" s="136">
        <f>MAX(K16:M16,O16:Q16)</f>
        <v>5.5</v>
      </c>
      <c r="S16" s="135" t="str">
        <f>IF(ISBLANK(R16),"",IF(R16&lt;4.6,"",IF(R16&gt;=6.62,"TSM",IF(R16&gt;=6.3,"SM",IF(R16&gt;=6,"KSM",IF(R16&gt;=5.6,"I A",IF(R16&gt;=5.15,"II A",IF(R16&gt;=4.6,"III A"))))))))</f>
        <v>II A</v>
      </c>
      <c r="T16" s="134" t="s">
        <v>92</v>
      </c>
    </row>
    <row r="17" spans="1:20" x14ac:dyDescent="0.25">
      <c r="A17" s="133">
        <f>A16</f>
        <v>5</v>
      </c>
      <c r="B17" s="133"/>
      <c r="C17" s="132"/>
      <c r="D17" s="131"/>
      <c r="E17" s="130"/>
      <c r="F17" s="129"/>
      <c r="G17" s="128"/>
      <c r="H17" s="128"/>
      <c r="I17" s="127"/>
      <c r="J17" s="126"/>
      <c r="K17" s="124">
        <v>2.9</v>
      </c>
      <c r="L17" s="124">
        <v>1.8</v>
      </c>
      <c r="M17" s="124">
        <v>0.8</v>
      </c>
      <c r="N17" s="125"/>
      <c r="O17" s="124">
        <v>0.9</v>
      </c>
      <c r="P17" s="124">
        <v>0.7</v>
      </c>
      <c r="Q17" s="124">
        <v>2.2000000000000002</v>
      </c>
      <c r="R17" s="123">
        <f>R16</f>
        <v>5.5</v>
      </c>
      <c r="S17" s="122" t="str">
        <f>IF(ISBLANK(R17),"",IF(R17&lt;4.6,"",IF(R17&gt;=6.62,"TSM",IF(R17&gt;=6.35,"SM",IF(R17&gt;=6,"KSM",IF(R17&gt;=5.6,"I A",IF(R17&gt;=5.15,"II A",IF(R17&gt;=4.6,"III A"))))))))</f>
        <v>II A</v>
      </c>
      <c r="T17" s="121"/>
    </row>
    <row r="18" spans="1:20" x14ac:dyDescent="0.25">
      <c r="A18" s="145">
        <f>A16+1</f>
        <v>6</v>
      </c>
      <c r="B18" s="145"/>
      <c r="C18" s="145">
        <v>73</v>
      </c>
      <c r="D18" s="144" t="s">
        <v>91</v>
      </c>
      <c r="E18" s="143" t="s">
        <v>90</v>
      </c>
      <c r="F18" s="142" t="s">
        <v>89</v>
      </c>
      <c r="G18" s="141" t="s">
        <v>31</v>
      </c>
      <c r="H18" s="141" t="s">
        <v>32</v>
      </c>
      <c r="I18" s="140"/>
      <c r="J18" s="139" t="s">
        <v>27</v>
      </c>
      <c r="K18" s="137">
        <v>5.29</v>
      </c>
      <c r="L18" s="137">
        <v>5.3</v>
      </c>
      <c r="M18" s="137">
        <v>5.38</v>
      </c>
      <c r="N18" s="138">
        <v>3</v>
      </c>
      <c r="O18" s="137">
        <v>5.28</v>
      </c>
      <c r="P18" s="137">
        <v>5.15</v>
      </c>
      <c r="Q18" s="137">
        <v>5.32</v>
      </c>
      <c r="R18" s="136">
        <f>MAX(K18:M18,O18:Q18)</f>
        <v>5.38</v>
      </c>
      <c r="S18" s="135" t="str">
        <f>IF(ISBLANK(R18),"",IF(R18&lt;4.6,"",IF(R18&gt;=6.62,"TSM",IF(R18&gt;=6.3,"SM",IF(R18&gt;=6,"KSM",IF(R18&gt;=5.6,"I A",IF(R18&gt;=5.15,"II A",IF(R18&gt;=4.6,"III A"))))))))</f>
        <v>II A</v>
      </c>
      <c r="T18" s="134" t="s">
        <v>80</v>
      </c>
    </row>
    <row r="19" spans="1:20" x14ac:dyDescent="0.25">
      <c r="A19" s="133">
        <f>A18</f>
        <v>6</v>
      </c>
      <c r="B19" s="133"/>
      <c r="C19" s="132"/>
      <c r="D19" s="131"/>
      <c r="E19" s="130"/>
      <c r="F19" s="129"/>
      <c r="G19" s="128"/>
      <c r="H19" s="128"/>
      <c r="I19" s="127"/>
      <c r="J19" s="126"/>
      <c r="K19" s="124">
        <v>0.5</v>
      </c>
      <c r="L19" s="124">
        <v>0.1</v>
      </c>
      <c r="M19" s="124">
        <v>0.01</v>
      </c>
      <c r="N19" s="125"/>
      <c r="O19" s="124">
        <v>1.8</v>
      </c>
      <c r="P19" s="124">
        <v>0</v>
      </c>
      <c r="Q19" s="124">
        <v>1.2</v>
      </c>
      <c r="R19" s="123">
        <f>R18</f>
        <v>5.38</v>
      </c>
      <c r="S19" s="122" t="str">
        <f>IF(ISBLANK(R19),"",IF(R19&lt;4.6,"",IF(R19&gt;=6.62,"TSM",IF(R19&gt;=6.35,"SM",IF(R19&gt;=6,"KSM",IF(R19&gt;=5.6,"I A",IF(R19&gt;=5.15,"II A",IF(R19&gt;=4.6,"III A"))))))))</f>
        <v>II A</v>
      </c>
      <c r="T19" s="121"/>
    </row>
    <row r="20" spans="1:20" x14ac:dyDescent="0.25">
      <c r="A20" s="145">
        <f>A18+1</f>
        <v>7</v>
      </c>
      <c r="B20" s="145"/>
      <c r="C20" s="145">
        <v>94</v>
      </c>
      <c r="D20" s="144" t="s">
        <v>88</v>
      </c>
      <c r="E20" s="143" t="s">
        <v>87</v>
      </c>
      <c r="F20" s="142" t="s">
        <v>86</v>
      </c>
      <c r="G20" s="141" t="s">
        <v>37</v>
      </c>
      <c r="H20" s="141" t="s">
        <v>32</v>
      </c>
      <c r="I20" s="140"/>
      <c r="J20" s="139">
        <f>IF(ISBLANK(R20),"",TRUNC(1.966*(R20+49.24)^2)-5000)</f>
        <v>865</v>
      </c>
      <c r="K20" s="137" t="s">
        <v>81</v>
      </c>
      <c r="L20" s="137">
        <v>5.24</v>
      </c>
      <c r="M20" s="137">
        <v>5.38</v>
      </c>
      <c r="N20" s="138">
        <v>4</v>
      </c>
      <c r="O20" s="137">
        <v>5.24</v>
      </c>
      <c r="P20" s="137" t="s">
        <v>81</v>
      </c>
      <c r="Q20" s="137">
        <v>5.31</v>
      </c>
      <c r="R20" s="136">
        <f>MAX(K20:M20,O20:Q20)</f>
        <v>5.38</v>
      </c>
      <c r="S20" s="135" t="str">
        <f>IF(ISBLANK(R20),"",IF(R20&lt;4.6,"",IF(R20&gt;=6.62,"TSM",IF(R20&gt;=6.3,"SM",IF(R20&gt;=6,"KSM",IF(R20&gt;=5.6,"I A",IF(R20&gt;=5.15,"II A",IF(R20&gt;=4.6,"III A"))))))))</f>
        <v>II A</v>
      </c>
      <c r="T20" s="134" t="s">
        <v>85</v>
      </c>
    </row>
    <row r="21" spans="1:20" x14ac:dyDescent="0.25">
      <c r="A21" s="133">
        <f>A20</f>
        <v>7</v>
      </c>
      <c r="B21" s="133"/>
      <c r="C21" s="132"/>
      <c r="D21" s="131"/>
      <c r="E21" s="130"/>
      <c r="F21" s="129"/>
      <c r="G21" s="128"/>
      <c r="H21" s="128"/>
      <c r="I21" s="127"/>
      <c r="J21" s="126"/>
      <c r="K21" s="124">
        <v>2.8</v>
      </c>
      <c r="L21" s="124">
        <v>0.01</v>
      </c>
      <c r="M21" s="124">
        <v>0.01</v>
      </c>
      <c r="N21" s="125"/>
      <c r="O21" s="124">
        <v>1.8</v>
      </c>
      <c r="P21" s="124">
        <v>0.7</v>
      </c>
      <c r="Q21" s="124">
        <v>0.3</v>
      </c>
      <c r="R21" s="123">
        <f>R20</f>
        <v>5.38</v>
      </c>
      <c r="S21" s="122" t="str">
        <f>IF(ISBLANK(R21),"",IF(R21&lt;4.6,"",IF(R21&gt;=6.62,"TSM",IF(R21&gt;=6.35,"SM",IF(R21&gt;=6,"KSM",IF(R21&gt;=5.6,"I A",IF(R21&gt;=5.15,"II A",IF(R21&gt;=4.6,"III A"))))))))</f>
        <v>II A</v>
      </c>
      <c r="T21" s="121"/>
    </row>
    <row r="22" spans="1:20" x14ac:dyDescent="0.25">
      <c r="A22" s="145">
        <f>A20+1</f>
        <v>8</v>
      </c>
      <c r="B22" s="145"/>
      <c r="C22" s="145">
        <v>183</v>
      </c>
      <c r="D22" s="144" t="s">
        <v>84</v>
      </c>
      <c r="E22" s="143" t="s">
        <v>83</v>
      </c>
      <c r="F22" s="142" t="s">
        <v>82</v>
      </c>
      <c r="G22" s="141" t="s">
        <v>31</v>
      </c>
      <c r="H22" s="141" t="s">
        <v>32</v>
      </c>
      <c r="I22" s="140"/>
      <c r="J22" s="139" t="s">
        <v>27</v>
      </c>
      <c r="K22" s="137"/>
      <c r="L22" s="137">
        <v>5.19</v>
      </c>
      <c r="M22" s="137">
        <v>3.22</v>
      </c>
      <c r="N22" s="138">
        <v>1</v>
      </c>
      <c r="O22" s="137">
        <v>4.7699999999999996</v>
      </c>
      <c r="P22" s="137" t="s">
        <v>81</v>
      </c>
      <c r="Q22" s="137">
        <v>5.05</v>
      </c>
      <c r="R22" s="136">
        <f>MAX(K22:M22,O22:Q22)</f>
        <v>5.19</v>
      </c>
      <c r="S22" s="135" t="str">
        <f>IF(ISBLANK(R22),"",IF(R22&lt;4.6,"",IF(R22&gt;=6.62,"TSM",IF(R22&gt;=6.3,"SM",IF(R22&gt;=6,"KSM",IF(R22&gt;=5.6,"I A",IF(R22&gt;=5.15,"II A",IF(R22&gt;=4.6,"III A"))))))))</f>
        <v>II A</v>
      </c>
      <c r="T22" s="134" t="s">
        <v>80</v>
      </c>
    </row>
    <row r="23" spans="1:20" x14ac:dyDescent="0.25">
      <c r="A23" s="133">
        <f>A22</f>
        <v>8</v>
      </c>
      <c r="B23" s="133"/>
      <c r="C23" s="132"/>
      <c r="D23" s="131"/>
      <c r="E23" s="130"/>
      <c r="F23" s="129"/>
      <c r="G23" s="128"/>
      <c r="H23" s="128"/>
      <c r="I23" s="127"/>
      <c r="J23" s="126"/>
      <c r="K23" s="124">
        <v>2.6</v>
      </c>
      <c r="L23" s="124">
        <v>1.6</v>
      </c>
      <c r="M23" s="124">
        <v>1.8</v>
      </c>
      <c r="N23" s="125"/>
      <c r="O23" s="124">
        <v>0.01</v>
      </c>
      <c r="P23" s="124">
        <v>0.01</v>
      </c>
      <c r="Q23" s="124">
        <v>0.5</v>
      </c>
      <c r="R23" s="123">
        <f>R22</f>
        <v>5.19</v>
      </c>
      <c r="S23" s="122" t="str">
        <f>IF(ISBLANK(R23),"",IF(R23&lt;4.6,"",IF(R23&gt;=6.62,"TSM",IF(R23&gt;=6.35,"SM",IF(R23&gt;=6,"KSM",IF(R23&gt;=5.6,"I A",IF(R23&gt;=5.15,"II A",IF(R23&gt;=4.6,"III A"))))))))</f>
        <v>II A</v>
      </c>
      <c r="T23" s="121"/>
    </row>
    <row r="24" spans="1:20" x14ac:dyDescent="0.25">
      <c r="A24" s="145">
        <f>A22+1</f>
        <v>9</v>
      </c>
      <c r="B24" s="145">
        <v>6</v>
      </c>
      <c r="C24" s="145">
        <v>170</v>
      </c>
      <c r="D24" s="144" t="s">
        <v>79</v>
      </c>
      <c r="E24" s="143" t="s">
        <v>78</v>
      </c>
      <c r="F24" s="142" t="s">
        <v>77</v>
      </c>
      <c r="G24" s="141" t="s">
        <v>25</v>
      </c>
      <c r="H24" s="141"/>
      <c r="I24" s="140"/>
      <c r="J24" s="139">
        <f>IF(ISBLANK(R24),"",TRUNC(1.966*(R24+49.24)^2)-5000)</f>
        <v>822</v>
      </c>
      <c r="K24" s="137">
        <v>5.18</v>
      </c>
      <c r="L24" s="137">
        <v>5.0599999999999996</v>
      </c>
      <c r="M24" s="137">
        <v>4.91</v>
      </c>
      <c r="N24" s="138"/>
      <c r="O24" s="137"/>
      <c r="P24" s="137"/>
      <c r="Q24" s="137"/>
      <c r="R24" s="136">
        <f>MAX(K24:M24,O24:Q24)</f>
        <v>5.18</v>
      </c>
      <c r="S24" s="135" t="str">
        <f>IF(ISBLANK(R24),"",IF(R24&lt;4.6,"",IF(R24&gt;=6.62,"TSM",IF(R24&gt;=6.3,"SM",IF(R24&gt;=6,"KSM",IF(R24&gt;=5.6,"I A",IF(R24&gt;=5.15,"II A",IF(R24&gt;=4.6,"III A"))))))))</f>
        <v>II A</v>
      </c>
      <c r="T24" s="134" t="s">
        <v>26</v>
      </c>
    </row>
    <row r="25" spans="1:20" x14ac:dyDescent="0.25">
      <c r="A25" s="133">
        <f>A24</f>
        <v>9</v>
      </c>
      <c r="B25" s="133"/>
      <c r="C25" s="132"/>
      <c r="D25" s="131"/>
      <c r="E25" s="130"/>
      <c r="F25" s="129"/>
      <c r="G25" s="128"/>
      <c r="H25" s="128"/>
      <c r="I25" s="127"/>
      <c r="J25" s="126"/>
      <c r="K25" s="124">
        <v>1.7</v>
      </c>
      <c r="L25" s="124">
        <v>0.8</v>
      </c>
      <c r="M25" s="124">
        <v>0.01</v>
      </c>
      <c r="N25" s="125"/>
      <c r="O25" s="124"/>
      <c r="P25" s="124"/>
      <c r="Q25" s="124"/>
      <c r="R25" s="123">
        <f>R24</f>
        <v>5.18</v>
      </c>
      <c r="S25" s="122" t="str">
        <f>IF(ISBLANK(R25),"",IF(R25&lt;4.6,"",IF(R25&gt;=6.62,"TSM",IF(R25&gt;=6.35,"SM",IF(R25&gt;=6,"KSM",IF(R25&gt;=5.6,"I A",IF(R25&gt;=5.15,"II A",IF(R25&gt;=4.6,"III A"))))))))</f>
        <v>II A</v>
      </c>
      <c r="T25" s="121"/>
    </row>
    <row r="26" spans="1:20" x14ac:dyDescent="0.25">
      <c r="A26" s="145">
        <f>A24+1</f>
        <v>10</v>
      </c>
      <c r="B26" s="145"/>
      <c r="C26" s="145">
        <v>31</v>
      </c>
      <c r="D26" s="144" t="s">
        <v>76</v>
      </c>
      <c r="E26" s="143" t="s">
        <v>75</v>
      </c>
      <c r="F26" s="142" t="s">
        <v>74</v>
      </c>
      <c r="G26" s="141" t="s">
        <v>31</v>
      </c>
      <c r="H26" s="141" t="s">
        <v>32</v>
      </c>
      <c r="I26" s="140"/>
      <c r="J26" s="139" t="s">
        <v>27</v>
      </c>
      <c r="K26" s="137">
        <v>4.63</v>
      </c>
      <c r="L26" s="137">
        <v>4.2300000000000004</v>
      </c>
      <c r="M26" s="137">
        <v>4.26</v>
      </c>
      <c r="N26" s="138"/>
      <c r="O26" s="137"/>
      <c r="P26" s="137"/>
      <c r="Q26" s="137"/>
      <c r="R26" s="136">
        <f>MAX(K26:M26,O26:Q26)</f>
        <v>4.63</v>
      </c>
      <c r="S26" s="135" t="str">
        <f>IF(ISBLANK(R26),"",IF(R26&lt;4.6,"",IF(R26&gt;=6.62,"TSM",IF(R26&gt;=6.3,"SM",IF(R26&gt;=6,"KSM",IF(R26&gt;=5.6,"I A",IF(R26&gt;=5.15,"II A",IF(R26&gt;=4.6,"III A"))))))))</f>
        <v>III A</v>
      </c>
      <c r="T26" s="134" t="s">
        <v>63</v>
      </c>
    </row>
    <row r="27" spans="1:20" x14ac:dyDescent="0.25">
      <c r="A27" s="133">
        <f>A26</f>
        <v>10</v>
      </c>
      <c r="B27" s="133"/>
      <c r="C27" s="132"/>
      <c r="D27" s="131"/>
      <c r="E27" s="130"/>
      <c r="F27" s="129"/>
      <c r="G27" s="128"/>
      <c r="H27" s="128"/>
      <c r="I27" s="127"/>
      <c r="J27" s="126"/>
      <c r="K27" s="124">
        <v>1.9</v>
      </c>
      <c r="L27" s="124">
        <v>0.01</v>
      </c>
      <c r="M27" s="124">
        <v>0.01</v>
      </c>
      <c r="N27" s="125"/>
      <c r="O27" s="124"/>
      <c r="P27" s="124"/>
      <c r="Q27" s="124"/>
      <c r="R27" s="123">
        <f>R26</f>
        <v>4.63</v>
      </c>
      <c r="S27" s="122" t="str">
        <f>IF(ISBLANK(R27),"",IF(R27&lt;4.6,"",IF(R27&gt;=6.62,"TSM",IF(R27&gt;=6.35,"SM",IF(R27&gt;=6,"KSM",IF(R27&gt;=5.6,"I A",IF(R27&gt;=5.15,"II A",IF(R27&gt;=4.6,"III A"))))))))</f>
        <v>III A</v>
      </c>
      <c r="T27" s="121"/>
    </row>
    <row r="28" spans="1:20" x14ac:dyDescent="0.25">
      <c r="A28" s="145">
        <f>A26+1</f>
        <v>11</v>
      </c>
      <c r="B28" s="145">
        <v>7</v>
      </c>
      <c r="C28" s="145">
        <v>149</v>
      </c>
      <c r="D28" s="144" t="s">
        <v>73</v>
      </c>
      <c r="E28" s="143" t="s">
        <v>72</v>
      </c>
      <c r="F28" s="142" t="s">
        <v>71</v>
      </c>
      <c r="G28" s="141" t="s">
        <v>70</v>
      </c>
      <c r="H28" s="141"/>
      <c r="I28" s="140"/>
      <c r="J28" s="139">
        <f>IF(ISBLANK(R28),"",TRUNC(1.966*(R28+49.24)^2)-5000)</f>
        <v>696</v>
      </c>
      <c r="K28" s="137">
        <v>4.4400000000000004</v>
      </c>
      <c r="L28" s="137">
        <v>4.59</v>
      </c>
      <c r="M28" s="137">
        <v>4.46</v>
      </c>
      <c r="N28" s="138"/>
      <c r="O28" s="137"/>
      <c r="P28" s="137"/>
      <c r="Q28" s="137"/>
      <c r="R28" s="136">
        <f>MAX(K28:M28,O28:Q28)</f>
        <v>4.59</v>
      </c>
      <c r="S28" s="135" t="str">
        <f>IF(ISBLANK(R28),"",IF(R28&lt;4.6,"",IF(R28&gt;=6.62,"TSM",IF(R28&gt;=6.3,"SM",IF(R28&gt;=6,"KSM",IF(R28&gt;=5.6,"I A",IF(R28&gt;=5.15,"II A",IF(R28&gt;=4.6,"III A"))))))))</f>
        <v/>
      </c>
      <c r="T28" s="134" t="s">
        <v>69</v>
      </c>
    </row>
    <row r="29" spans="1:20" x14ac:dyDescent="0.25">
      <c r="A29" s="133">
        <f>A28</f>
        <v>11</v>
      </c>
      <c r="B29" s="133"/>
      <c r="C29" s="132"/>
      <c r="D29" s="131"/>
      <c r="E29" s="130"/>
      <c r="F29" s="129"/>
      <c r="G29" s="128"/>
      <c r="H29" s="128"/>
      <c r="I29" s="127"/>
      <c r="J29" s="126"/>
      <c r="K29" s="124">
        <v>0.5</v>
      </c>
      <c r="L29" s="124">
        <v>0.3</v>
      </c>
      <c r="M29" s="124">
        <v>0.01</v>
      </c>
      <c r="N29" s="125"/>
      <c r="O29" s="124"/>
      <c r="P29" s="124"/>
      <c r="Q29" s="124"/>
      <c r="R29" s="123">
        <f>R28</f>
        <v>4.59</v>
      </c>
      <c r="S29" s="122" t="str">
        <f>IF(ISBLANK(R29),"",IF(R29&lt;4.6,"",IF(R29&gt;=6.62,"TSM",IF(R29&gt;=6.35,"SM",IF(R29&gt;=6,"KSM",IF(R29&gt;=5.6,"I A",IF(R29&gt;=5.15,"II A",IF(R29&gt;=4.6,"III A"))))))))</f>
        <v/>
      </c>
      <c r="T29" s="121"/>
    </row>
    <row r="30" spans="1:20" x14ac:dyDescent="0.25">
      <c r="A30" s="145"/>
      <c r="B30" s="145"/>
      <c r="C30" s="145">
        <v>56</v>
      </c>
      <c r="D30" s="144" t="s">
        <v>62</v>
      </c>
      <c r="E30" s="143" t="s">
        <v>68</v>
      </c>
      <c r="F30" s="142" t="s">
        <v>67</v>
      </c>
      <c r="G30" s="141" t="s">
        <v>31</v>
      </c>
      <c r="H30" s="141" t="s">
        <v>32</v>
      </c>
      <c r="I30" s="140"/>
      <c r="J30" s="139" t="s">
        <v>27</v>
      </c>
      <c r="K30" s="137"/>
      <c r="L30" s="137"/>
      <c r="M30" s="137"/>
      <c r="N30" s="138"/>
      <c r="O30" s="137"/>
      <c r="P30" s="137"/>
      <c r="Q30" s="137"/>
      <c r="R30" s="136">
        <v>0</v>
      </c>
      <c r="S30" s="135"/>
      <c r="T30" s="134" t="s">
        <v>33</v>
      </c>
    </row>
    <row r="31" spans="1:20" x14ac:dyDescent="0.25">
      <c r="A31" s="133"/>
      <c r="B31" s="133"/>
      <c r="C31" s="132"/>
      <c r="D31" s="131"/>
      <c r="E31" s="130"/>
      <c r="F31" s="129"/>
      <c r="G31" s="128"/>
      <c r="H31" s="128"/>
      <c r="I31" s="127"/>
      <c r="J31" s="126"/>
      <c r="K31" s="124"/>
      <c r="L31" s="124"/>
      <c r="M31" s="124"/>
      <c r="N31" s="125"/>
      <c r="O31" s="124"/>
      <c r="P31" s="124"/>
      <c r="Q31" s="124"/>
      <c r="R31" s="123">
        <f>R30</f>
        <v>0</v>
      </c>
      <c r="S31" s="122"/>
      <c r="T31" s="121"/>
    </row>
    <row r="32" spans="1:20" x14ac:dyDescent="0.25">
      <c r="A32" s="145"/>
      <c r="B32" s="145"/>
      <c r="C32" s="145">
        <v>14</v>
      </c>
      <c r="D32" s="144" t="s">
        <v>66</v>
      </c>
      <c r="E32" s="143" t="s">
        <v>65</v>
      </c>
      <c r="F32" s="142" t="s">
        <v>64</v>
      </c>
      <c r="G32" s="141" t="s">
        <v>31</v>
      </c>
      <c r="H32" s="141" t="s">
        <v>32</v>
      </c>
      <c r="I32" s="140"/>
      <c r="J32" s="139" t="s">
        <v>27</v>
      </c>
      <c r="K32" s="137"/>
      <c r="L32" s="137"/>
      <c r="M32" s="137"/>
      <c r="N32" s="138"/>
      <c r="O32" s="137"/>
      <c r="P32" s="137"/>
      <c r="Q32" s="137"/>
      <c r="R32" s="136">
        <v>0</v>
      </c>
      <c r="S32" s="135"/>
      <c r="T32" s="134" t="s">
        <v>63</v>
      </c>
    </row>
    <row r="33" spans="1:20" x14ac:dyDescent="0.25">
      <c r="A33" s="133"/>
      <c r="B33" s="133"/>
      <c r="C33" s="132"/>
      <c r="D33" s="131"/>
      <c r="E33" s="130"/>
      <c r="F33" s="129"/>
      <c r="G33" s="128"/>
      <c r="H33" s="128"/>
      <c r="I33" s="127"/>
      <c r="J33" s="126"/>
      <c r="K33" s="124"/>
      <c r="L33" s="124"/>
      <c r="M33" s="124"/>
      <c r="N33" s="125"/>
      <c r="O33" s="124"/>
      <c r="P33" s="124"/>
      <c r="Q33" s="124"/>
      <c r="R33" s="123">
        <f>R32</f>
        <v>0</v>
      </c>
      <c r="S33" s="122"/>
      <c r="T33" s="121"/>
    </row>
    <row r="34" spans="1:20" x14ac:dyDescent="0.25">
      <c r="A34" s="145"/>
      <c r="B34" s="145"/>
      <c r="C34" s="145">
        <v>124</v>
      </c>
      <c r="D34" s="144" t="s">
        <v>62</v>
      </c>
      <c r="E34" s="143" t="s">
        <v>61</v>
      </c>
      <c r="F34" s="142" t="s">
        <v>60</v>
      </c>
      <c r="G34" s="141" t="s">
        <v>59</v>
      </c>
      <c r="H34" s="141" t="s">
        <v>32</v>
      </c>
      <c r="I34" s="140"/>
      <c r="J34" s="139"/>
      <c r="K34" s="137"/>
      <c r="L34" s="137"/>
      <c r="M34" s="137"/>
      <c r="N34" s="138"/>
      <c r="O34" s="137"/>
      <c r="P34" s="137"/>
      <c r="Q34" s="137"/>
      <c r="R34" s="136">
        <v>0</v>
      </c>
      <c r="S34" s="135"/>
      <c r="T34" s="134" t="s">
        <v>33</v>
      </c>
    </row>
    <row r="35" spans="1:20" x14ac:dyDescent="0.25">
      <c r="A35" s="133"/>
      <c r="B35" s="133"/>
      <c r="C35" s="132"/>
      <c r="D35" s="131"/>
      <c r="E35" s="130"/>
      <c r="F35" s="129"/>
      <c r="G35" s="128"/>
      <c r="H35" s="128"/>
      <c r="I35" s="127"/>
      <c r="J35" s="126"/>
      <c r="K35" s="124"/>
      <c r="L35" s="124"/>
      <c r="M35" s="124"/>
      <c r="N35" s="125"/>
      <c r="O35" s="124"/>
      <c r="P35" s="124"/>
      <c r="Q35" s="124"/>
      <c r="R35" s="123">
        <f>R34</f>
        <v>0</v>
      </c>
      <c r="S35" s="122"/>
      <c r="T35" s="121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A3" sqref="A3"/>
    </sheetView>
  </sheetViews>
  <sheetFormatPr defaultColWidth="9.109375" defaultRowHeight="13.2" x14ac:dyDescent="0.25"/>
  <cols>
    <col min="1" max="1" width="5.109375" style="5" customWidth="1"/>
    <col min="2" max="2" width="5.109375" style="5" hidden="1" customWidth="1"/>
    <col min="3" max="3" width="4.33203125" style="5" customWidth="1"/>
    <col min="4" max="4" width="11.109375" style="7" customWidth="1"/>
    <col min="5" max="5" width="13.33203125" style="1" customWidth="1"/>
    <col min="6" max="6" width="9" style="6" customWidth="1"/>
    <col min="7" max="7" width="9.109375" style="1" customWidth="1"/>
    <col min="8" max="8" width="9.88671875" style="243" bestFit="1" customWidth="1"/>
    <col min="9" max="9" width="7.88671875" style="1" bestFit="1" customWidth="1"/>
    <col min="10" max="10" width="5.44140625" style="4" customWidth="1"/>
    <col min="11" max="11" width="6.44140625" style="5" customWidth="1"/>
    <col min="12" max="12" width="4" style="5" customWidth="1"/>
    <col min="13" max="13" width="4.6640625" style="5" customWidth="1"/>
    <col min="14" max="14" width="2.44140625" style="5" customWidth="1"/>
    <col min="15" max="15" width="6" style="5" customWidth="1"/>
    <col min="16" max="16" width="4" style="5" customWidth="1"/>
    <col min="17" max="17" width="4.6640625" style="5" customWidth="1"/>
    <col min="18" max="18" width="4.44140625" style="4" customWidth="1"/>
    <col min="19" max="19" width="20.6640625" style="1" customWidth="1"/>
    <col min="20" max="16384" width="9.109375" style="1"/>
  </cols>
  <sheetData>
    <row r="1" spans="1:19" s="48" customFormat="1" ht="18.75" customHeight="1" x14ac:dyDescent="0.4">
      <c r="A1" s="53" t="s">
        <v>21</v>
      </c>
      <c r="B1" s="53"/>
      <c r="C1" s="52"/>
      <c r="D1" s="51"/>
      <c r="F1" s="50"/>
      <c r="H1" s="241"/>
      <c r="J1" s="4"/>
      <c r="K1" s="49"/>
      <c r="L1" s="49"/>
      <c r="M1" s="49"/>
      <c r="N1" s="49"/>
      <c r="O1" s="49"/>
      <c r="P1" s="49"/>
      <c r="Q1" s="49"/>
      <c r="R1" s="4"/>
      <c r="S1" s="41" t="s">
        <v>19</v>
      </c>
    </row>
    <row r="2" spans="1:19" s="40" customFormat="1" ht="22.95" customHeight="1" x14ac:dyDescent="0.3">
      <c r="A2" s="47" t="s">
        <v>20</v>
      </c>
      <c r="B2" s="47"/>
      <c r="C2" s="46"/>
      <c r="D2" s="45"/>
      <c r="F2" s="44"/>
      <c r="H2" s="242"/>
      <c r="J2" s="42"/>
      <c r="K2" s="43"/>
      <c r="L2" s="43"/>
      <c r="M2" s="43"/>
      <c r="N2" s="43"/>
      <c r="O2" s="43"/>
      <c r="P2" s="43"/>
      <c r="Q2" s="43"/>
      <c r="R2" s="42"/>
      <c r="S2" s="38" t="s">
        <v>18</v>
      </c>
    </row>
    <row r="3" spans="1:19" ht="9" customHeight="1" x14ac:dyDescent="0.35">
      <c r="A3" s="39"/>
      <c r="B3" s="39"/>
      <c r="C3" s="39"/>
      <c r="S3" s="38"/>
    </row>
    <row r="4" spans="1:19" ht="15.75" customHeight="1" x14ac:dyDescent="0.3">
      <c r="D4" s="37" t="s">
        <v>232</v>
      </c>
      <c r="F4" s="36"/>
      <c r="S4" s="35"/>
    </row>
    <row r="5" spans="1:19" ht="3.75" customHeight="1" x14ac:dyDescent="0.25"/>
    <row r="6" spans="1:19" ht="13.8" thickBot="1" x14ac:dyDescent="0.3">
      <c r="C6" s="34"/>
      <c r="D6" s="33"/>
      <c r="E6" s="32">
        <v>1</v>
      </c>
      <c r="F6" s="31" t="s">
        <v>112</v>
      </c>
      <c r="G6" s="30">
        <v>4</v>
      </c>
      <c r="H6" s="244"/>
    </row>
    <row r="7" spans="1:19" s="180" customFormat="1" ht="13.8" thickBot="1" x14ac:dyDescent="0.35">
      <c r="A7" s="170" t="s">
        <v>41</v>
      </c>
      <c r="B7" s="171"/>
      <c r="C7" s="171" t="s">
        <v>16</v>
      </c>
      <c r="D7" s="172" t="s">
        <v>15</v>
      </c>
      <c r="E7" s="173" t="s">
        <v>14</v>
      </c>
      <c r="F7" s="174" t="s">
        <v>13</v>
      </c>
      <c r="G7" s="175" t="s">
        <v>12</v>
      </c>
      <c r="H7" s="176" t="s">
        <v>11</v>
      </c>
      <c r="I7" s="175" t="s">
        <v>10</v>
      </c>
      <c r="J7" s="174" t="s">
        <v>9</v>
      </c>
      <c r="K7" s="177" t="s">
        <v>8</v>
      </c>
      <c r="L7" s="175" t="s">
        <v>6</v>
      </c>
      <c r="M7" s="175" t="s">
        <v>5</v>
      </c>
      <c r="N7" s="175"/>
      <c r="O7" s="175" t="s">
        <v>7</v>
      </c>
      <c r="P7" s="175" t="s">
        <v>6</v>
      </c>
      <c r="Q7" s="175" t="s">
        <v>5</v>
      </c>
      <c r="R7" s="178" t="s">
        <v>4</v>
      </c>
      <c r="S7" s="179" t="s">
        <v>3</v>
      </c>
    </row>
    <row r="8" spans="1:19" ht="13.8" x14ac:dyDescent="0.25">
      <c r="A8" s="16">
        <v>1</v>
      </c>
      <c r="B8" s="15"/>
      <c r="C8" s="15">
        <v>151</v>
      </c>
      <c r="D8" s="14" t="s">
        <v>233</v>
      </c>
      <c r="E8" s="13" t="s">
        <v>234</v>
      </c>
      <c r="F8" s="245" t="s">
        <v>235</v>
      </c>
      <c r="G8" s="9" t="s">
        <v>222</v>
      </c>
      <c r="H8" s="246"/>
      <c r="I8" s="9" t="s">
        <v>236</v>
      </c>
      <c r="J8" s="181" t="s">
        <v>27</v>
      </c>
      <c r="K8" s="247">
        <v>10.86</v>
      </c>
      <c r="L8" s="248">
        <v>-0.5</v>
      </c>
      <c r="M8" s="183">
        <v>0.14799999999999999</v>
      </c>
      <c r="N8" s="183"/>
      <c r="O8" s="249"/>
      <c r="P8" s="248"/>
      <c r="Q8" s="183"/>
      <c r="R8" s="184" t="str">
        <f t="shared" ref="R8:R13" si="0">IF(ISBLANK(K8),"",IF(K8&gt;13.14,"",IF(K8&lt;=10.28,"TSM",IF(K8&lt;=10.58,"SM",IF(K8&lt;=10.9,"KSM",IF(K8&lt;=11.35,"I A",IF(K8&lt;=12,"II A",IF(K8&lt;=13.14,"III A"))))))))</f>
        <v>KSM</v>
      </c>
      <c r="S8" s="9" t="s">
        <v>237</v>
      </c>
    </row>
    <row r="9" spans="1:19" ht="13.8" x14ac:dyDescent="0.25">
      <c r="A9" s="16">
        <v>2</v>
      </c>
      <c r="B9" s="15"/>
      <c r="C9" s="15">
        <v>131</v>
      </c>
      <c r="D9" s="14" t="s">
        <v>238</v>
      </c>
      <c r="E9" s="13" t="s">
        <v>239</v>
      </c>
      <c r="F9" s="245" t="s">
        <v>240</v>
      </c>
      <c r="G9" s="9" t="s">
        <v>125</v>
      </c>
      <c r="H9" s="246"/>
      <c r="I9" s="9"/>
      <c r="J9" s="181">
        <f>IF(ISBLANK(K9),"",TRUNC(24.63*(K9-17)^2))</f>
        <v>691</v>
      </c>
      <c r="K9" s="247">
        <v>11.7</v>
      </c>
      <c r="L9" s="248">
        <v>-0.5</v>
      </c>
      <c r="M9" s="183">
        <v>0.14399999999999999</v>
      </c>
      <c r="N9" s="183"/>
      <c r="O9" s="249"/>
      <c r="P9" s="248"/>
      <c r="Q9" s="183"/>
      <c r="R9" s="184" t="str">
        <f t="shared" si="0"/>
        <v>II A</v>
      </c>
      <c r="S9" s="9" t="s">
        <v>241</v>
      </c>
    </row>
    <row r="10" spans="1:19" ht="13.8" x14ac:dyDescent="0.25">
      <c r="A10" s="16">
        <v>3</v>
      </c>
      <c r="B10" s="15"/>
      <c r="C10" s="15">
        <v>36</v>
      </c>
      <c r="D10" s="14" t="s">
        <v>242</v>
      </c>
      <c r="E10" s="13" t="s">
        <v>243</v>
      </c>
      <c r="F10" s="245" t="s">
        <v>244</v>
      </c>
      <c r="G10" s="9" t="s">
        <v>31</v>
      </c>
      <c r="H10" s="246" t="s">
        <v>32</v>
      </c>
      <c r="I10" s="9"/>
      <c r="J10" s="181" t="s">
        <v>27</v>
      </c>
      <c r="K10" s="247">
        <v>12.3</v>
      </c>
      <c r="L10" s="248">
        <v>-0.5</v>
      </c>
      <c r="M10" s="183">
        <v>0.221</v>
      </c>
      <c r="N10" s="183"/>
      <c r="O10" s="249"/>
      <c r="P10" s="248"/>
      <c r="Q10" s="183"/>
      <c r="R10" s="184" t="str">
        <f t="shared" si="0"/>
        <v>III A</v>
      </c>
      <c r="S10" s="9" t="s">
        <v>245</v>
      </c>
    </row>
    <row r="11" spans="1:19" ht="13.8" x14ac:dyDescent="0.25">
      <c r="A11" s="16">
        <v>4</v>
      </c>
      <c r="B11" s="15"/>
      <c r="C11" s="15">
        <v>181</v>
      </c>
      <c r="D11" s="14" t="s">
        <v>246</v>
      </c>
      <c r="E11" s="13" t="s">
        <v>247</v>
      </c>
      <c r="F11" s="245" t="s">
        <v>248</v>
      </c>
      <c r="G11" s="9" t="s">
        <v>37</v>
      </c>
      <c r="H11" s="246"/>
      <c r="I11" s="9"/>
      <c r="J11" s="181">
        <f>IF(ISBLANK(K11),"",TRUNC(24.63*(K11-17)^2))</f>
        <v>527</v>
      </c>
      <c r="K11" s="247">
        <v>12.37</v>
      </c>
      <c r="L11" s="248">
        <v>-0.5</v>
      </c>
      <c r="M11" s="183">
        <v>0.20300000000000001</v>
      </c>
      <c r="N11" s="183"/>
      <c r="O11" s="249"/>
      <c r="P11" s="248"/>
      <c r="Q11" s="183"/>
      <c r="R11" s="184" t="str">
        <f t="shared" si="0"/>
        <v>III A</v>
      </c>
      <c r="S11" s="9" t="s">
        <v>249</v>
      </c>
    </row>
    <row r="12" spans="1:19" ht="13.8" x14ac:dyDescent="0.25">
      <c r="A12" s="16">
        <v>5</v>
      </c>
      <c r="B12" s="15"/>
      <c r="C12" s="15">
        <v>162</v>
      </c>
      <c r="D12" s="14" t="s">
        <v>250</v>
      </c>
      <c r="E12" s="13" t="s">
        <v>251</v>
      </c>
      <c r="F12" s="245" t="s">
        <v>252</v>
      </c>
      <c r="G12" s="9" t="s">
        <v>25</v>
      </c>
      <c r="H12" s="246"/>
      <c r="I12" s="9"/>
      <c r="J12" s="181">
        <f>IF(ISBLANK(K12),"",TRUNC(24.63*(K12-17)^2))</f>
        <v>492</v>
      </c>
      <c r="K12" s="247">
        <v>12.53</v>
      </c>
      <c r="L12" s="248">
        <v>-0.5</v>
      </c>
      <c r="M12" s="183">
        <v>0.17799999999999999</v>
      </c>
      <c r="N12" s="183"/>
      <c r="O12" s="249"/>
      <c r="P12" s="248"/>
      <c r="Q12" s="183"/>
      <c r="R12" s="184" t="str">
        <f t="shared" si="0"/>
        <v>III A</v>
      </c>
      <c r="S12" s="9" t="s">
        <v>26</v>
      </c>
    </row>
    <row r="13" spans="1:19" ht="13.8" x14ac:dyDescent="0.25">
      <c r="A13" s="16"/>
      <c r="B13" s="15"/>
      <c r="C13" s="15">
        <v>42</v>
      </c>
      <c r="D13" s="14" t="s">
        <v>253</v>
      </c>
      <c r="E13" s="13" t="s">
        <v>254</v>
      </c>
      <c r="F13" s="245" t="s">
        <v>255</v>
      </c>
      <c r="G13" s="9" t="s">
        <v>31</v>
      </c>
      <c r="H13" s="246" t="s">
        <v>32</v>
      </c>
      <c r="I13" s="9"/>
      <c r="J13" s="181" t="s">
        <v>27</v>
      </c>
      <c r="K13" s="247" t="s">
        <v>40</v>
      </c>
      <c r="L13" s="248"/>
      <c r="M13" s="183"/>
      <c r="N13" s="183"/>
      <c r="O13" s="249"/>
      <c r="P13" s="248"/>
      <c r="Q13" s="183"/>
      <c r="R13" s="184" t="str">
        <f t="shared" si="0"/>
        <v/>
      </c>
      <c r="S13" s="9" t="s">
        <v>256</v>
      </c>
    </row>
    <row r="14" spans="1:19" ht="3.75" customHeight="1" x14ac:dyDescent="0.25"/>
    <row r="15" spans="1:19" ht="13.8" thickBot="1" x14ac:dyDescent="0.3">
      <c r="C15" s="34"/>
      <c r="D15" s="33"/>
      <c r="E15" s="32">
        <v>2</v>
      </c>
      <c r="F15" s="31" t="s">
        <v>112</v>
      </c>
      <c r="G15" s="30">
        <v>4</v>
      </c>
      <c r="H15" s="244"/>
    </row>
    <row r="16" spans="1:19" s="180" customFormat="1" ht="13.8" thickBot="1" x14ac:dyDescent="0.35">
      <c r="A16" s="170" t="s">
        <v>257</v>
      </c>
      <c r="B16" s="171"/>
      <c r="C16" s="171" t="s">
        <v>16</v>
      </c>
      <c r="D16" s="172" t="s">
        <v>15</v>
      </c>
      <c r="E16" s="173" t="s">
        <v>14</v>
      </c>
      <c r="F16" s="174" t="s">
        <v>13</v>
      </c>
      <c r="G16" s="175" t="s">
        <v>12</v>
      </c>
      <c r="H16" s="176" t="s">
        <v>11</v>
      </c>
      <c r="I16" s="175" t="s">
        <v>10</v>
      </c>
      <c r="J16" s="174" t="s">
        <v>27</v>
      </c>
      <c r="K16" s="177" t="s">
        <v>8</v>
      </c>
      <c r="L16" s="175" t="s">
        <v>6</v>
      </c>
      <c r="M16" s="175" t="s">
        <v>5</v>
      </c>
      <c r="N16" s="175"/>
      <c r="O16" s="175" t="s">
        <v>7</v>
      </c>
      <c r="P16" s="175" t="s">
        <v>6</v>
      </c>
      <c r="Q16" s="175" t="s">
        <v>5</v>
      </c>
      <c r="R16" s="178" t="s">
        <v>4</v>
      </c>
      <c r="S16" s="179" t="s">
        <v>3</v>
      </c>
    </row>
    <row r="17" spans="1:19" ht="13.8" x14ac:dyDescent="0.25">
      <c r="A17" s="16">
        <v>1</v>
      </c>
      <c r="B17" s="15"/>
      <c r="C17" s="15">
        <v>84</v>
      </c>
      <c r="D17" s="14" t="s">
        <v>258</v>
      </c>
      <c r="E17" s="13" t="s">
        <v>259</v>
      </c>
      <c r="F17" s="245" t="s">
        <v>260</v>
      </c>
      <c r="G17" s="9" t="s">
        <v>37</v>
      </c>
      <c r="H17" s="246" t="s">
        <v>261</v>
      </c>
      <c r="I17" s="9"/>
      <c r="J17" s="181">
        <f>IF(ISBLANK(K17),"",TRUNC(24.63*(K17-17)^2))</f>
        <v>871</v>
      </c>
      <c r="K17" s="247">
        <v>11.05</v>
      </c>
      <c r="L17" s="248">
        <v>2.1</v>
      </c>
      <c r="M17" s="183">
        <v>0.5</v>
      </c>
      <c r="N17" s="183"/>
      <c r="O17" s="249"/>
      <c r="P17" s="248"/>
      <c r="Q17" s="183"/>
      <c r="R17" s="184" t="str">
        <f>IF(ISBLANK(K17),"",IF(K17&gt;13.14,"",IF(K17&lt;=10.28,"TSM",IF(K17&lt;=10.58,"SM",IF(K17&lt;=10.9,"KSM",IF(K17&lt;=11.35,"I A",IF(K17&lt;=12,"II A",IF(K17&lt;=13.14,"III A"))))))))</f>
        <v>I A</v>
      </c>
      <c r="S17" s="9" t="s">
        <v>262</v>
      </c>
    </row>
    <row r="18" spans="1:19" ht="13.8" x14ac:dyDescent="0.25">
      <c r="A18" s="16">
        <v>2</v>
      </c>
      <c r="B18" s="15"/>
      <c r="C18" s="15">
        <v>22</v>
      </c>
      <c r="D18" s="14" t="s">
        <v>263</v>
      </c>
      <c r="E18" s="13" t="s">
        <v>264</v>
      </c>
      <c r="F18" s="245" t="s">
        <v>265</v>
      </c>
      <c r="G18" s="9" t="s">
        <v>59</v>
      </c>
      <c r="H18" s="246" t="s">
        <v>32</v>
      </c>
      <c r="I18" s="9"/>
      <c r="J18" s="181">
        <f>IF(ISBLANK(K18),"",TRUNC(24.63*(K18-17)^2))</f>
        <v>726</v>
      </c>
      <c r="K18" s="247">
        <v>11.57</v>
      </c>
      <c r="L18" s="248">
        <v>2.1</v>
      </c>
      <c r="M18" s="183">
        <v>0.182</v>
      </c>
      <c r="N18" s="183"/>
      <c r="O18" s="249"/>
      <c r="P18" s="248"/>
      <c r="Q18" s="183"/>
      <c r="R18" s="184" t="str">
        <f>IF(ISBLANK(K18),"",IF(K18&gt;13.14,"",IF(K18&lt;=10.28,"TSM",IF(K18&lt;=10.58,"SM",IF(K18&lt;=10.9,"KSM",IF(K18&lt;=11.35,"I A",IF(K18&lt;=12,"II A",IF(K18&lt;=13.14,"III A"))))))))</f>
        <v>II A</v>
      </c>
      <c r="S18" s="9" t="s">
        <v>266</v>
      </c>
    </row>
    <row r="19" spans="1:19" ht="13.8" x14ac:dyDescent="0.25">
      <c r="A19" s="16">
        <v>3</v>
      </c>
      <c r="B19" s="15"/>
      <c r="C19" s="15">
        <v>24</v>
      </c>
      <c r="D19" s="14" t="s">
        <v>267</v>
      </c>
      <c r="E19" s="13" t="s">
        <v>268</v>
      </c>
      <c r="F19" s="245" t="s">
        <v>269</v>
      </c>
      <c r="G19" s="9" t="s">
        <v>31</v>
      </c>
      <c r="H19" s="246" t="s">
        <v>32</v>
      </c>
      <c r="I19" s="9"/>
      <c r="J19" s="181">
        <f>IF(ISBLANK(K19),"",TRUNC(24.63*(K19-17)^2))</f>
        <v>586</v>
      </c>
      <c r="K19" s="247">
        <v>12.12</v>
      </c>
      <c r="L19" s="248">
        <v>2.1</v>
      </c>
      <c r="M19" s="183">
        <v>0.14000000000000001</v>
      </c>
      <c r="N19" s="183"/>
      <c r="O19" s="249"/>
      <c r="P19" s="248"/>
      <c r="Q19" s="183"/>
      <c r="R19" s="184" t="str">
        <f>IF(ISBLANK(K19),"",IF(K19&gt;13.14,"",IF(K19&lt;=10.28,"TSM",IF(K19&lt;=10.58,"SM",IF(K19&lt;=10.9,"KSM",IF(K19&lt;=11.35,"I A",IF(K19&lt;=12,"II A",IF(K19&lt;=13.14,"III A"))))))))</f>
        <v>III A</v>
      </c>
      <c r="S19" s="9" t="s">
        <v>120</v>
      </c>
    </row>
    <row r="20" spans="1:19" ht="13.8" x14ac:dyDescent="0.25">
      <c r="A20" s="16">
        <v>4</v>
      </c>
      <c r="B20" s="15"/>
      <c r="C20" s="15">
        <v>161</v>
      </c>
      <c r="D20" s="14" t="s">
        <v>270</v>
      </c>
      <c r="E20" s="13" t="s">
        <v>251</v>
      </c>
      <c r="F20" s="245" t="s">
        <v>271</v>
      </c>
      <c r="G20" s="9" t="s">
        <v>25</v>
      </c>
      <c r="H20" s="246"/>
      <c r="I20" s="9"/>
      <c r="J20" s="181">
        <f>IF(ISBLANK(K20),"",TRUNC(24.63*(K20-17)^2))</f>
        <v>459</v>
      </c>
      <c r="K20" s="247">
        <v>12.68</v>
      </c>
      <c r="L20" s="248">
        <v>2.1</v>
      </c>
      <c r="M20" s="183">
        <v>0.221</v>
      </c>
      <c r="N20" s="183"/>
      <c r="O20" s="249"/>
      <c r="P20" s="248"/>
      <c r="Q20" s="183"/>
      <c r="R20" s="184" t="str">
        <f>IF(ISBLANK(K20),"",IF(K20&gt;13.14,"",IF(K20&lt;=10.28,"TSM",IF(K20&lt;=10.58,"SM",IF(K20&lt;=10.9,"KSM",IF(K20&lt;=11.35,"I A",IF(K20&lt;=12,"II A",IF(K20&lt;=13.14,"III A"))))))))</f>
        <v>III A</v>
      </c>
      <c r="S20" s="9" t="s">
        <v>26</v>
      </c>
    </row>
    <row r="21" spans="1:19" ht="13.8" x14ac:dyDescent="0.25">
      <c r="A21" s="16"/>
      <c r="B21" s="15"/>
      <c r="C21" s="15">
        <v>129</v>
      </c>
      <c r="D21" s="14" t="s">
        <v>272</v>
      </c>
      <c r="E21" s="13" t="s">
        <v>273</v>
      </c>
      <c r="F21" s="245" t="s">
        <v>274</v>
      </c>
      <c r="G21" s="9" t="s">
        <v>275</v>
      </c>
      <c r="H21" s="246" t="s">
        <v>276</v>
      </c>
      <c r="I21" s="9"/>
      <c r="J21" s="181" t="s">
        <v>27</v>
      </c>
      <c r="K21" s="247" t="s">
        <v>40</v>
      </c>
      <c r="L21" s="248"/>
      <c r="M21" s="183"/>
      <c r="N21" s="183"/>
      <c r="O21" s="249"/>
      <c r="P21" s="248"/>
      <c r="Q21" s="183"/>
      <c r="R21" s="184" t="str">
        <f>IF(ISBLANK(K21),"",IF(K21&gt;13.14,"",IF(K21&lt;=10.28,"TSM",IF(K21&lt;=10.58,"SM",IF(K21&lt;=10.9,"KSM",IF(K21&lt;=11.35,"I A",IF(K21&lt;=12,"II A",IF(K21&lt;=13.14,"III A"))))))))</f>
        <v/>
      </c>
      <c r="S21" s="9" t="s">
        <v>277</v>
      </c>
    </row>
    <row r="22" spans="1:19" ht="3.75" customHeight="1" x14ac:dyDescent="0.25"/>
    <row r="23" spans="1:19" ht="13.8" thickBot="1" x14ac:dyDescent="0.3">
      <c r="C23" s="34"/>
      <c r="D23" s="33"/>
      <c r="E23" s="32">
        <v>3</v>
      </c>
      <c r="F23" s="31" t="s">
        <v>112</v>
      </c>
      <c r="G23" s="30">
        <v>4</v>
      </c>
      <c r="H23" s="244"/>
    </row>
    <row r="24" spans="1:19" s="180" customFormat="1" ht="13.8" thickBot="1" x14ac:dyDescent="0.35">
      <c r="A24" s="170" t="s">
        <v>257</v>
      </c>
      <c r="B24" s="171"/>
      <c r="C24" s="171" t="s">
        <v>16</v>
      </c>
      <c r="D24" s="172" t="s">
        <v>15</v>
      </c>
      <c r="E24" s="173" t="s">
        <v>14</v>
      </c>
      <c r="F24" s="174" t="s">
        <v>13</v>
      </c>
      <c r="G24" s="175" t="s">
        <v>12</v>
      </c>
      <c r="H24" s="176" t="s">
        <v>11</v>
      </c>
      <c r="I24" s="175" t="s">
        <v>10</v>
      </c>
      <c r="J24" s="174" t="s">
        <v>9</v>
      </c>
      <c r="K24" s="177" t="s">
        <v>8</v>
      </c>
      <c r="L24" s="175" t="s">
        <v>6</v>
      </c>
      <c r="M24" s="175" t="s">
        <v>5</v>
      </c>
      <c r="N24" s="175"/>
      <c r="O24" s="175" t="s">
        <v>7</v>
      </c>
      <c r="P24" s="175" t="s">
        <v>6</v>
      </c>
      <c r="Q24" s="175" t="s">
        <v>5</v>
      </c>
      <c r="R24" s="178" t="s">
        <v>4</v>
      </c>
      <c r="S24" s="179" t="s">
        <v>3</v>
      </c>
    </row>
    <row r="25" spans="1:19" ht="13.8" x14ac:dyDescent="0.25">
      <c r="A25" s="16">
        <v>1</v>
      </c>
      <c r="B25" s="15"/>
      <c r="C25" s="15">
        <v>140</v>
      </c>
      <c r="D25" s="14" t="s">
        <v>278</v>
      </c>
      <c r="E25" s="13" t="s">
        <v>279</v>
      </c>
      <c r="F25" s="245" t="s">
        <v>280</v>
      </c>
      <c r="G25" s="9" t="s">
        <v>125</v>
      </c>
      <c r="H25" s="246" t="s">
        <v>32</v>
      </c>
      <c r="I25" s="9"/>
      <c r="J25" s="181">
        <f>IF(ISBLANK(K25),"",TRUNC(24.63*(K25-17)^2))</f>
        <v>952</v>
      </c>
      <c r="K25" s="247">
        <v>10.78</v>
      </c>
      <c r="L25" s="248">
        <v>1.2</v>
      </c>
      <c r="M25" s="183">
        <v>0.14699999999999999</v>
      </c>
      <c r="N25" s="183"/>
      <c r="O25" s="249"/>
      <c r="P25" s="248"/>
      <c r="Q25" s="183"/>
      <c r="R25" s="184" t="str">
        <f t="shared" ref="R25:R30" si="1">IF(ISBLANK(K25),"",IF(K25&gt;13.14,"",IF(K25&lt;=10.28,"TSM",IF(K25&lt;=10.58,"SM",IF(K25&lt;=10.9,"KSM",IF(K25&lt;=11.35,"I A",IF(K25&lt;=12,"II A",IF(K25&lt;=13.14,"III A"))))))))</f>
        <v>KSM</v>
      </c>
      <c r="S25" s="9" t="s">
        <v>281</v>
      </c>
    </row>
    <row r="26" spans="1:19" ht="13.8" x14ac:dyDescent="0.25">
      <c r="A26" s="16">
        <v>2</v>
      </c>
      <c r="B26" s="15"/>
      <c r="C26" s="15">
        <v>89</v>
      </c>
      <c r="D26" s="14" t="s">
        <v>282</v>
      </c>
      <c r="E26" s="13" t="s">
        <v>283</v>
      </c>
      <c r="F26" s="245" t="s">
        <v>284</v>
      </c>
      <c r="G26" s="9" t="s">
        <v>37</v>
      </c>
      <c r="H26" s="246" t="s">
        <v>261</v>
      </c>
      <c r="I26" s="9"/>
      <c r="J26" s="181">
        <f>IF(ISBLANK(K26),"",TRUNC(24.63*(K26-17)^2))</f>
        <v>842</v>
      </c>
      <c r="K26" s="247">
        <v>11.15</v>
      </c>
      <c r="L26" s="248">
        <v>1.2</v>
      </c>
      <c r="M26" s="183">
        <v>0.188</v>
      </c>
      <c r="N26" s="183"/>
      <c r="O26" s="249"/>
      <c r="P26" s="248"/>
      <c r="Q26" s="183"/>
      <c r="R26" s="184" t="str">
        <f t="shared" si="1"/>
        <v>I A</v>
      </c>
      <c r="S26" s="9" t="s">
        <v>262</v>
      </c>
    </row>
    <row r="27" spans="1:19" ht="13.8" x14ac:dyDescent="0.25">
      <c r="A27" s="16">
        <v>3</v>
      </c>
      <c r="B27" s="15"/>
      <c r="C27" s="15">
        <v>173</v>
      </c>
      <c r="D27" s="14" t="s">
        <v>285</v>
      </c>
      <c r="E27" s="13" t="s">
        <v>286</v>
      </c>
      <c r="F27" s="245" t="s">
        <v>287</v>
      </c>
      <c r="G27" s="9" t="s">
        <v>25</v>
      </c>
      <c r="H27" s="246"/>
      <c r="I27" s="9"/>
      <c r="J27" s="181">
        <f>IF(ISBLANK(K27),"",TRUNC(24.63*(K27-17)^2))</f>
        <v>837</v>
      </c>
      <c r="K27" s="247">
        <v>11.17</v>
      </c>
      <c r="L27" s="248">
        <v>1.2</v>
      </c>
      <c r="M27" s="183">
        <v>0.15</v>
      </c>
      <c r="N27" s="183"/>
      <c r="O27" s="249"/>
      <c r="P27" s="248"/>
      <c r="Q27" s="183"/>
      <c r="R27" s="184" t="str">
        <f t="shared" si="1"/>
        <v>I A</v>
      </c>
      <c r="S27" s="9" t="s">
        <v>26</v>
      </c>
    </row>
    <row r="28" spans="1:19" ht="13.8" x14ac:dyDescent="0.25">
      <c r="A28" s="16">
        <v>4</v>
      </c>
      <c r="B28" s="15"/>
      <c r="C28" s="15">
        <v>59</v>
      </c>
      <c r="D28" s="14" t="s">
        <v>267</v>
      </c>
      <c r="E28" s="13" t="s">
        <v>288</v>
      </c>
      <c r="F28" s="245" t="s">
        <v>289</v>
      </c>
      <c r="G28" s="9" t="s">
        <v>125</v>
      </c>
      <c r="H28" s="246" t="s">
        <v>32</v>
      </c>
      <c r="I28" s="9"/>
      <c r="J28" s="181">
        <f>IF(ISBLANK(K28),"",TRUNC(24.63*(K28-17)^2))</f>
        <v>817</v>
      </c>
      <c r="K28" s="247">
        <v>11.24</v>
      </c>
      <c r="L28" s="248">
        <v>1.2</v>
      </c>
      <c r="M28" s="183">
        <v>0.13300000000000001</v>
      </c>
      <c r="N28" s="183"/>
      <c r="O28" s="249"/>
      <c r="P28" s="248"/>
      <c r="Q28" s="183"/>
      <c r="R28" s="184" t="str">
        <f t="shared" si="1"/>
        <v>I A</v>
      </c>
      <c r="S28" s="9" t="s">
        <v>291</v>
      </c>
    </row>
    <row r="29" spans="1:19" ht="13.8" x14ac:dyDescent="0.25">
      <c r="A29" s="16">
        <v>5</v>
      </c>
      <c r="B29" s="15"/>
      <c r="C29" s="15">
        <v>165</v>
      </c>
      <c r="D29" s="14" t="s">
        <v>292</v>
      </c>
      <c r="E29" s="13" t="s">
        <v>293</v>
      </c>
      <c r="F29" s="12" t="s">
        <v>294</v>
      </c>
      <c r="G29" s="9" t="s">
        <v>31</v>
      </c>
      <c r="H29" s="9" t="s">
        <v>32</v>
      </c>
      <c r="I29" s="9"/>
      <c r="J29" s="181" t="s">
        <v>27</v>
      </c>
      <c r="K29" s="250">
        <v>13.1</v>
      </c>
      <c r="L29" s="248">
        <v>1.2</v>
      </c>
      <c r="M29" s="10">
        <v>0.19400000000000001</v>
      </c>
      <c r="N29" s="10"/>
      <c r="O29" s="251"/>
      <c r="P29" s="11"/>
      <c r="Q29" s="10"/>
      <c r="R29" s="184" t="str">
        <f t="shared" si="1"/>
        <v>III A</v>
      </c>
      <c r="S29" s="9" t="s">
        <v>295</v>
      </c>
    </row>
    <row r="30" spans="1:19" ht="13.8" x14ac:dyDescent="0.25">
      <c r="A30" s="16"/>
      <c r="B30" s="15"/>
      <c r="C30" s="15">
        <v>54</v>
      </c>
      <c r="D30" s="14" t="s">
        <v>296</v>
      </c>
      <c r="E30" s="13" t="s">
        <v>297</v>
      </c>
      <c r="F30" s="245" t="s">
        <v>144</v>
      </c>
      <c r="G30" s="9" t="s">
        <v>31</v>
      </c>
      <c r="H30" s="246" t="s">
        <v>290</v>
      </c>
      <c r="I30" s="9"/>
      <c r="J30" s="181" t="s">
        <v>27</v>
      </c>
      <c r="K30" s="247">
        <v>13.93</v>
      </c>
      <c r="L30" s="248">
        <v>1.2</v>
      </c>
      <c r="M30" s="183">
        <v>0.19700000000000001</v>
      </c>
      <c r="N30" s="183"/>
      <c r="O30" s="249"/>
      <c r="P30" s="248"/>
      <c r="Q30" s="183"/>
      <c r="R30" s="184" t="str">
        <f t="shared" si="1"/>
        <v/>
      </c>
      <c r="S30" s="9" t="s">
        <v>291</v>
      </c>
    </row>
    <row r="31" spans="1:19" ht="3.75" customHeight="1" x14ac:dyDescent="0.25"/>
    <row r="32" spans="1:19" ht="9.6" customHeight="1" thickBot="1" x14ac:dyDescent="0.3">
      <c r="C32" s="34"/>
      <c r="D32" s="33"/>
      <c r="E32" s="32">
        <v>4</v>
      </c>
      <c r="F32" s="31" t="s">
        <v>112</v>
      </c>
      <c r="G32" s="30">
        <v>4</v>
      </c>
      <c r="H32" s="244"/>
    </row>
    <row r="33" spans="1:19" s="180" customFormat="1" ht="13.8" thickBot="1" x14ac:dyDescent="0.35">
      <c r="A33" s="170" t="s">
        <v>257</v>
      </c>
      <c r="B33" s="171"/>
      <c r="C33" s="171" t="s">
        <v>16</v>
      </c>
      <c r="D33" s="172" t="s">
        <v>15</v>
      </c>
      <c r="E33" s="173" t="s">
        <v>14</v>
      </c>
      <c r="F33" s="174" t="s">
        <v>13</v>
      </c>
      <c r="G33" s="175" t="s">
        <v>12</v>
      </c>
      <c r="H33" s="176" t="s">
        <v>11</v>
      </c>
      <c r="I33" s="175" t="s">
        <v>10</v>
      </c>
      <c r="J33" s="174" t="s">
        <v>9</v>
      </c>
      <c r="K33" s="177" t="s">
        <v>8</v>
      </c>
      <c r="L33" s="175" t="s">
        <v>6</v>
      </c>
      <c r="M33" s="175" t="s">
        <v>5</v>
      </c>
      <c r="N33" s="175"/>
      <c r="O33" s="175" t="s">
        <v>7</v>
      </c>
      <c r="P33" s="175" t="s">
        <v>6</v>
      </c>
      <c r="Q33" s="175" t="s">
        <v>5</v>
      </c>
      <c r="R33" s="178" t="s">
        <v>4</v>
      </c>
      <c r="S33" s="179" t="s">
        <v>3</v>
      </c>
    </row>
    <row r="34" spans="1:19" ht="13.8" x14ac:dyDescent="0.25">
      <c r="A34" s="16">
        <v>1</v>
      </c>
      <c r="B34" s="15"/>
      <c r="C34" s="15">
        <v>150</v>
      </c>
      <c r="D34" s="14" t="s">
        <v>298</v>
      </c>
      <c r="E34" s="13" t="s">
        <v>299</v>
      </c>
      <c r="F34" s="245" t="s">
        <v>300</v>
      </c>
      <c r="G34" s="9" t="s">
        <v>222</v>
      </c>
      <c r="H34" s="246"/>
      <c r="I34" s="9" t="s">
        <v>236</v>
      </c>
      <c r="J34" s="181" t="s">
        <v>27</v>
      </c>
      <c r="K34" s="247">
        <v>10.98</v>
      </c>
      <c r="L34" s="248">
        <v>-1</v>
      </c>
      <c r="M34" s="183">
        <v>0.161</v>
      </c>
      <c r="N34" s="183"/>
      <c r="O34" s="249"/>
      <c r="P34" s="248"/>
      <c r="Q34" s="183"/>
      <c r="R34" s="184" t="str">
        <f t="shared" ref="R34:R38" si="2">IF(ISBLANK(K34),"",IF(K34&gt;13.14,"",IF(K34&lt;=10.28,"TSM",IF(K34&lt;=10.58,"SM",IF(K34&lt;=10.9,"KSM",IF(K34&lt;=11.35,"I A",IF(K34&lt;=12,"II A",IF(K34&lt;=13.14,"III A"))))))))</f>
        <v>I A</v>
      </c>
      <c r="S34" s="9" t="s">
        <v>237</v>
      </c>
    </row>
    <row r="35" spans="1:19" ht="13.8" x14ac:dyDescent="0.25">
      <c r="A35" s="16">
        <v>2</v>
      </c>
      <c r="B35" s="15"/>
      <c r="C35" s="15">
        <v>158</v>
      </c>
      <c r="D35" s="14" t="s">
        <v>301</v>
      </c>
      <c r="E35" s="13" t="s">
        <v>302</v>
      </c>
      <c r="F35" s="245" t="s">
        <v>303</v>
      </c>
      <c r="G35" s="9" t="s">
        <v>25</v>
      </c>
      <c r="H35" s="246"/>
      <c r="I35" s="9"/>
      <c r="J35" s="181">
        <f>IF(ISBLANK(K35),"",TRUNC(24.63*(K35-17)^2))</f>
        <v>817</v>
      </c>
      <c r="K35" s="247">
        <v>11.24</v>
      </c>
      <c r="L35" s="248">
        <v>-1</v>
      </c>
      <c r="M35" s="183">
        <v>0.14799999999999999</v>
      </c>
      <c r="N35" s="183"/>
      <c r="O35" s="249"/>
      <c r="P35" s="248"/>
      <c r="Q35" s="183"/>
      <c r="R35" s="184" t="str">
        <f t="shared" si="2"/>
        <v>I A</v>
      </c>
      <c r="S35" s="9" t="s">
        <v>26</v>
      </c>
    </row>
    <row r="36" spans="1:19" ht="13.8" x14ac:dyDescent="0.25">
      <c r="A36" s="16">
        <v>3</v>
      </c>
      <c r="B36" s="15"/>
      <c r="C36" s="15">
        <v>95</v>
      </c>
      <c r="D36" s="14" t="s">
        <v>263</v>
      </c>
      <c r="E36" s="13" t="s">
        <v>304</v>
      </c>
      <c r="F36" s="245" t="s">
        <v>305</v>
      </c>
      <c r="G36" s="9" t="s">
        <v>37</v>
      </c>
      <c r="H36" s="246"/>
      <c r="I36" s="9"/>
      <c r="J36" s="181">
        <f>IF(ISBLANK(K36),"",TRUNC(24.63*(K36-17)^2))</f>
        <v>335</v>
      </c>
      <c r="K36" s="247">
        <v>13.31</v>
      </c>
      <c r="L36" s="248">
        <v>-1</v>
      </c>
      <c r="M36" s="183">
        <v>0.17499999999999999</v>
      </c>
      <c r="N36" s="183"/>
      <c r="O36" s="249"/>
      <c r="P36" s="248"/>
      <c r="Q36" s="183"/>
      <c r="R36" s="184" t="str">
        <f t="shared" si="2"/>
        <v/>
      </c>
      <c r="S36" s="9" t="s">
        <v>249</v>
      </c>
    </row>
    <row r="37" spans="1:19" ht="13.8" x14ac:dyDescent="0.25">
      <c r="A37" s="16"/>
      <c r="B37" s="15"/>
      <c r="C37" s="15">
        <v>53</v>
      </c>
      <c r="D37" s="14" t="s">
        <v>306</v>
      </c>
      <c r="E37" s="13" t="s">
        <v>307</v>
      </c>
      <c r="F37" s="245" t="s">
        <v>308</v>
      </c>
      <c r="G37" s="9" t="s">
        <v>31</v>
      </c>
      <c r="H37" s="246" t="s">
        <v>32</v>
      </c>
      <c r="I37" s="9"/>
      <c r="J37" s="181" t="s">
        <v>27</v>
      </c>
      <c r="K37" s="247" t="s">
        <v>40</v>
      </c>
      <c r="L37" s="248"/>
      <c r="M37" s="183"/>
      <c r="N37" s="183"/>
      <c r="O37" s="249"/>
      <c r="P37" s="248"/>
      <c r="Q37" s="183"/>
      <c r="R37" s="184" t="str">
        <f t="shared" si="2"/>
        <v/>
      </c>
      <c r="S37" s="9" t="s">
        <v>309</v>
      </c>
    </row>
    <row r="38" spans="1:19" ht="13.8" x14ac:dyDescent="0.25">
      <c r="A38" s="16"/>
      <c r="B38" s="15"/>
      <c r="C38" s="15">
        <v>17</v>
      </c>
      <c r="D38" s="14" t="s">
        <v>267</v>
      </c>
      <c r="E38" s="13" t="s">
        <v>310</v>
      </c>
      <c r="F38" s="245" t="s">
        <v>311</v>
      </c>
      <c r="G38" s="9" t="s">
        <v>31</v>
      </c>
      <c r="H38" s="246" t="s">
        <v>32</v>
      </c>
      <c r="I38" s="9"/>
      <c r="J38" s="181" t="s">
        <v>27</v>
      </c>
      <c r="K38" s="247" t="s">
        <v>40</v>
      </c>
      <c r="L38" s="248"/>
      <c r="M38" s="183"/>
      <c r="N38" s="183"/>
      <c r="O38" s="249"/>
      <c r="P38" s="248"/>
      <c r="Q38" s="183"/>
      <c r="R38" s="184" t="str">
        <f t="shared" si="2"/>
        <v/>
      </c>
      <c r="S38" s="9" t="s">
        <v>291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23"/>
  <sheetViews>
    <sheetView showZeros="0" zoomScaleNormal="100" workbookViewId="0">
      <selection activeCell="A4" sqref="A4"/>
    </sheetView>
  </sheetViews>
  <sheetFormatPr defaultColWidth="9.109375" defaultRowHeight="13.2" x14ac:dyDescent="0.25"/>
  <cols>
    <col min="1" max="2" width="4.109375" style="120" customWidth="1"/>
    <col min="3" max="3" width="3.88671875" style="117" customWidth="1"/>
    <col min="4" max="4" width="11.6640625" style="117" customWidth="1"/>
    <col min="5" max="5" width="12.44140625" style="117" customWidth="1"/>
    <col min="6" max="6" width="9" style="117" bestFit="1" customWidth="1"/>
    <col min="7" max="7" width="10.109375" style="117" customWidth="1"/>
    <col min="8" max="8" width="6.44140625" style="117" customWidth="1"/>
    <col min="9" max="9" width="7.44140625" style="117" customWidth="1"/>
    <col min="10" max="10" width="5.109375" style="118" customWidth="1"/>
    <col min="11" max="13" width="4.6640625" style="119" customWidth="1"/>
    <col min="14" max="14" width="3.109375" style="119" bestFit="1" customWidth="1"/>
    <col min="15" max="17" width="4.6640625" style="119" customWidth="1"/>
    <col min="18" max="18" width="5.5546875" style="119" customWidth="1"/>
    <col min="19" max="19" width="5.5546875" style="118" customWidth="1"/>
    <col min="20" max="20" width="17.33203125" style="117" customWidth="1"/>
    <col min="21" max="16384" width="9.109375" style="117"/>
  </cols>
  <sheetData>
    <row r="1" spans="1:33" ht="20.399999999999999" x14ac:dyDescent="0.35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3" ht="17.399999999999999" x14ac:dyDescent="0.3">
      <c r="A2" s="337" t="s">
        <v>20</v>
      </c>
      <c r="B2" s="337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18</v>
      </c>
    </row>
    <row r="3" spans="1:33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3" s="160" customFormat="1" ht="18.75" customHeight="1" x14ac:dyDescent="0.3">
      <c r="C4" s="119"/>
      <c r="D4" s="162" t="s">
        <v>514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60" customFormat="1" ht="4.95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0" customFormat="1" ht="13.8" thickBot="1" x14ac:dyDescent="0.3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3" s="146" customFormat="1" ht="22.5" customHeight="1" thickBot="1" x14ac:dyDescent="0.3">
      <c r="A7" s="158" t="s">
        <v>41</v>
      </c>
      <c r="B7" s="233" t="s">
        <v>43</v>
      </c>
      <c r="C7" s="234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53" t="s">
        <v>11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3" s="120" customFormat="1" ht="15.75" customHeight="1" x14ac:dyDescent="0.25">
      <c r="A8" s="145">
        <f>A6+1</f>
        <v>1</v>
      </c>
      <c r="B8" s="145">
        <v>1</v>
      </c>
      <c r="C8" s="145">
        <v>120</v>
      </c>
      <c r="D8" s="144" t="s">
        <v>515</v>
      </c>
      <c r="E8" s="143" t="s">
        <v>516</v>
      </c>
      <c r="F8" s="142" t="s">
        <v>517</v>
      </c>
      <c r="G8" s="141" t="s">
        <v>59</v>
      </c>
      <c r="H8" s="141" t="s">
        <v>32</v>
      </c>
      <c r="I8" s="338"/>
      <c r="J8" s="339">
        <f>IF(ISBLANK(R8),"",TRUNC(1.929*(R8+48.41)^2)-5000)</f>
        <v>961</v>
      </c>
      <c r="K8" s="340">
        <v>6.8</v>
      </c>
      <c r="L8" s="340">
        <v>7.18</v>
      </c>
      <c r="M8" s="340" t="s">
        <v>81</v>
      </c>
      <c r="N8" s="341">
        <v>7</v>
      </c>
      <c r="O8" s="340">
        <v>6.93</v>
      </c>
      <c r="P8" s="340" t="s">
        <v>27</v>
      </c>
      <c r="Q8" s="340">
        <v>6.5</v>
      </c>
      <c r="R8" s="136">
        <f>MAX(K8:M8,O8:Q8)</f>
        <v>7.18</v>
      </c>
      <c r="S8" s="135" t="str">
        <f t="shared" ref="S8:S21" si="0">IF(ISBLANK(R8),"",IF(R8&lt;5.6,"",IF(R8&gt;=8.05,"TSM",IF(R8&gt;=7.65,"SM",IF(R8&gt;=7.2,"KSM",IF(R8&gt;=6.7,"I A",IF(R8&gt;=6.2,"II A",IF(R8&gt;=5.6,"III A"))))))))</f>
        <v>I A</v>
      </c>
      <c r="T8" s="134" t="s">
        <v>518</v>
      </c>
    </row>
    <row r="9" spans="1:33" s="29" customFormat="1" ht="10.199999999999999" customHeight="1" x14ac:dyDescent="0.2">
      <c r="A9" s="133">
        <f>A8</f>
        <v>1</v>
      </c>
      <c r="B9" s="133"/>
      <c r="C9" s="132"/>
      <c r="D9" s="131"/>
      <c r="E9" s="130"/>
      <c r="F9" s="129"/>
      <c r="G9" s="128"/>
      <c r="H9" s="128"/>
      <c r="I9" s="342"/>
      <c r="J9" s="343"/>
      <c r="K9" s="11">
        <v>1.1000000000000001</v>
      </c>
      <c r="L9" s="11">
        <v>0.01</v>
      </c>
      <c r="M9" s="11">
        <v>0.01</v>
      </c>
      <c r="N9" s="344"/>
      <c r="O9" s="11">
        <v>0.01</v>
      </c>
      <c r="P9" s="11">
        <v>0.01</v>
      </c>
      <c r="Q9" s="11">
        <v>0.01</v>
      </c>
      <c r="R9" s="123">
        <f>R8</f>
        <v>7.18</v>
      </c>
      <c r="S9" s="122" t="str">
        <f t="shared" si="0"/>
        <v>I A</v>
      </c>
      <c r="T9" s="121"/>
    </row>
    <row r="10" spans="1:33" s="120" customFormat="1" ht="15.75" customHeight="1" x14ac:dyDescent="0.25">
      <c r="A10" s="145">
        <f>A8+1</f>
        <v>2</v>
      </c>
      <c r="B10" s="145">
        <v>2</v>
      </c>
      <c r="C10" s="145">
        <v>172</v>
      </c>
      <c r="D10" s="144" t="s">
        <v>519</v>
      </c>
      <c r="E10" s="143" t="s">
        <v>520</v>
      </c>
      <c r="F10" s="142" t="s">
        <v>521</v>
      </c>
      <c r="G10" s="141" t="s">
        <v>25</v>
      </c>
      <c r="H10" s="141"/>
      <c r="I10" s="338"/>
      <c r="J10" s="339">
        <f>IF(ISBLANK(R10),"",TRUNC(1.929*(R10+48.41)^2)-5000)</f>
        <v>911</v>
      </c>
      <c r="K10" s="340">
        <v>6.62</v>
      </c>
      <c r="L10" s="340" t="s">
        <v>81</v>
      </c>
      <c r="M10" s="340">
        <v>6.78</v>
      </c>
      <c r="N10" s="341">
        <v>5</v>
      </c>
      <c r="O10" s="340" t="s">
        <v>81</v>
      </c>
      <c r="P10" s="340">
        <v>6.89</v>
      </c>
      <c r="Q10" s="340">
        <v>6.95</v>
      </c>
      <c r="R10" s="136">
        <f>MAX(K10:M10,O10:Q10)</f>
        <v>6.95</v>
      </c>
      <c r="S10" s="135" t="str">
        <f t="shared" si="0"/>
        <v>I A</v>
      </c>
      <c r="T10" s="134" t="s">
        <v>721</v>
      </c>
    </row>
    <row r="11" spans="1:33" s="29" customFormat="1" ht="10.199999999999999" customHeight="1" x14ac:dyDescent="0.2">
      <c r="A11" s="133">
        <f>A10</f>
        <v>2</v>
      </c>
      <c r="B11" s="133"/>
      <c r="C11" s="132"/>
      <c r="D11" s="131"/>
      <c r="E11" s="130"/>
      <c r="F11" s="129"/>
      <c r="G11" s="128"/>
      <c r="H11" s="128"/>
      <c r="I11" s="342"/>
      <c r="J11" s="343"/>
      <c r="K11" s="11">
        <v>0.01</v>
      </c>
      <c r="L11" s="11">
        <v>0.01</v>
      </c>
      <c r="M11" s="11">
        <v>0.01</v>
      </c>
      <c r="N11" s="344"/>
      <c r="O11" s="11">
        <v>0.01</v>
      </c>
      <c r="P11" s="11">
        <v>0.01</v>
      </c>
      <c r="Q11" s="11">
        <v>1.2</v>
      </c>
      <c r="R11" s="123">
        <f>R10</f>
        <v>6.95</v>
      </c>
      <c r="S11" s="122" t="str">
        <f t="shared" si="0"/>
        <v>I A</v>
      </c>
      <c r="T11" s="121"/>
    </row>
    <row r="12" spans="1:33" s="120" customFormat="1" ht="15.75" customHeight="1" x14ac:dyDescent="0.25">
      <c r="A12" s="145">
        <f>A10+1</f>
        <v>3</v>
      </c>
      <c r="B12" s="145">
        <v>3</v>
      </c>
      <c r="C12" s="145">
        <v>136</v>
      </c>
      <c r="D12" s="144" t="s">
        <v>522</v>
      </c>
      <c r="E12" s="143" t="s">
        <v>523</v>
      </c>
      <c r="F12" s="142" t="s">
        <v>524</v>
      </c>
      <c r="G12" s="141" t="s">
        <v>125</v>
      </c>
      <c r="H12" s="141" t="s">
        <v>32</v>
      </c>
      <c r="I12" s="338"/>
      <c r="J12" s="339">
        <f>IF(ISBLANK(R12),"",TRUNC(1.929*(R12+48.41)^2)-5000)</f>
        <v>879</v>
      </c>
      <c r="K12" s="340">
        <v>6.76</v>
      </c>
      <c r="L12" s="340">
        <v>6.77</v>
      </c>
      <c r="M12" s="340">
        <v>6.8</v>
      </c>
      <c r="N12" s="341">
        <v>6</v>
      </c>
      <c r="O12" s="340" t="s">
        <v>81</v>
      </c>
      <c r="P12" s="340" t="s">
        <v>27</v>
      </c>
      <c r="Q12" s="340">
        <v>6.65</v>
      </c>
      <c r="R12" s="136">
        <f>MAX(K12:M12,O12:Q12)</f>
        <v>6.8</v>
      </c>
      <c r="S12" s="135" t="str">
        <f t="shared" si="0"/>
        <v>I A</v>
      </c>
      <c r="T12" s="134" t="s">
        <v>525</v>
      </c>
    </row>
    <row r="13" spans="1:33" s="29" customFormat="1" ht="10.199999999999999" customHeight="1" x14ac:dyDescent="0.2">
      <c r="A13" s="133">
        <f>A12</f>
        <v>3</v>
      </c>
      <c r="B13" s="133"/>
      <c r="C13" s="132"/>
      <c r="D13" s="131"/>
      <c r="E13" s="130"/>
      <c r="F13" s="129"/>
      <c r="G13" s="128"/>
      <c r="H13" s="128"/>
      <c r="I13" s="342"/>
      <c r="J13" s="343"/>
      <c r="K13" s="11">
        <v>0.01</v>
      </c>
      <c r="L13" s="11">
        <v>0.01</v>
      </c>
      <c r="M13" s="11">
        <v>0.7</v>
      </c>
      <c r="N13" s="344"/>
      <c r="O13" s="11">
        <v>0.01</v>
      </c>
      <c r="P13" s="11">
        <v>0.01</v>
      </c>
      <c r="Q13" s="11">
        <v>0.01</v>
      </c>
      <c r="R13" s="123">
        <f>R12</f>
        <v>6.8</v>
      </c>
      <c r="S13" s="122" t="str">
        <f t="shared" si="0"/>
        <v>I A</v>
      </c>
      <c r="T13" s="121"/>
    </row>
    <row r="14" spans="1:33" s="120" customFormat="1" ht="15.75" customHeight="1" x14ac:dyDescent="0.25">
      <c r="A14" s="145">
        <f>A12+1</f>
        <v>4</v>
      </c>
      <c r="B14" s="145">
        <v>4</v>
      </c>
      <c r="C14" s="145">
        <v>89</v>
      </c>
      <c r="D14" s="144" t="s">
        <v>282</v>
      </c>
      <c r="E14" s="143" t="s">
        <v>283</v>
      </c>
      <c r="F14" s="142" t="s">
        <v>284</v>
      </c>
      <c r="G14" s="141" t="s">
        <v>37</v>
      </c>
      <c r="H14" s="141" t="s">
        <v>261</v>
      </c>
      <c r="I14" s="338"/>
      <c r="J14" s="339">
        <f>IF(ISBLANK(R14),"",TRUNC(1.929*(R14+48.41)^2)-5000)</f>
        <v>862</v>
      </c>
      <c r="K14" s="340">
        <v>6.4</v>
      </c>
      <c r="L14" s="340">
        <v>6.28</v>
      </c>
      <c r="M14" s="340">
        <v>6.72</v>
      </c>
      <c r="N14" s="341">
        <v>4</v>
      </c>
      <c r="O14" s="340">
        <v>6.64</v>
      </c>
      <c r="P14" s="340" t="s">
        <v>81</v>
      </c>
      <c r="Q14" s="340" t="s">
        <v>81</v>
      </c>
      <c r="R14" s="136">
        <f>MAX(K14:M14,O14:Q14)</f>
        <v>6.72</v>
      </c>
      <c r="S14" s="135" t="str">
        <f t="shared" si="0"/>
        <v>I A</v>
      </c>
      <c r="T14" s="134" t="s">
        <v>262</v>
      </c>
    </row>
    <row r="15" spans="1:33" s="29" customFormat="1" ht="10.199999999999999" customHeight="1" x14ac:dyDescent="0.2">
      <c r="A15" s="133">
        <f>A14</f>
        <v>4</v>
      </c>
      <c r="B15" s="133"/>
      <c r="C15" s="132"/>
      <c r="D15" s="131"/>
      <c r="E15" s="130"/>
      <c r="F15" s="129"/>
      <c r="G15" s="128"/>
      <c r="H15" s="128"/>
      <c r="I15" s="342"/>
      <c r="J15" s="343"/>
      <c r="K15" s="11">
        <v>0.01</v>
      </c>
      <c r="L15" s="11">
        <v>0.1</v>
      </c>
      <c r="M15" s="11">
        <v>0.01</v>
      </c>
      <c r="N15" s="344"/>
      <c r="O15" s="11">
        <v>0.01</v>
      </c>
      <c r="P15" s="11">
        <v>0.01</v>
      </c>
      <c r="Q15" s="11">
        <v>0.01</v>
      </c>
      <c r="R15" s="123">
        <f>R14</f>
        <v>6.72</v>
      </c>
      <c r="S15" s="122" t="str">
        <f t="shared" si="0"/>
        <v>I A</v>
      </c>
      <c r="T15" s="121"/>
    </row>
    <row r="16" spans="1:33" s="120" customFormat="1" ht="15.75" customHeight="1" x14ac:dyDescent="0.25">
      <c r="A16" s="145">
        <f>A14+1</f>
        <v>5</v>
      </c>
      <c r="B16" s="145"/>
      <c r="C16" s="145">
        <v>22</v>
      </c>
      <c r="D16" s="144" t="s">
        <v>263</v>
      </c>
      <c r="E16" s="143" t="s">
        <v>264</v>
      </c>
      <c r="F16" s="142" t="s">
        <v>265</v>
      </c>
      <c r="G16" s="141" t="s">
        <v>31</v>
      </c>
      <c r="H16" s="141" t="s">
        <v>32</v>
      </c>
      <c r="I16" s="338"/>
      <c r="J16" s="339" t="s">
        <v>27</v>
      </c>
      <c r="K16" s="340">
        <v>6.45</v>
      </c>
      <c r="L16" s="340">
        <v>6.35</v>
      </c>
      <c r="M16" s="340">
        <v>6.62</v>
      </c>
      <c r="N16" s="341">
        <v>3</v>
      </c>
      <c r="O16" s="340" t="s">
        <v>81</v>
      </c>
      <c r="P16" s="340" t="s">
        <v>81</v>
      </c>
      <c r="Q16" s="340" t="s">
        <v>81</v>
      </c>
      <c r="R16" s="136">
        <f>MAX(K16:M16,O16:Q16)</f>
        <v>6.62</v>
      </c>
      <c r="S16" s="135" t="str">
        <f t="shared" si="0"/>
        <v>II A</v>
      </c>
      <c r="T16" s="134" t="s">
        <v>266</v>
      </c>
    </row>
    <row r="17" spans="1:20" s="29" customFormat="1" ht="10.199999999999999" customHeight="1" x14ac:dyDescent="0.2">
      <c r="A17" s="133">
        <f>A16</f>
        <v>5</v>
      </c>
      <c r="B17" s="133"/>
      <c r="C17" s="132"/>
      <c r="D17" s="131"/>
      <c r="E17" s="130"/>
      <c r="F17" s="129"/>
      <c r="G17" s="128"/>
      <c r="H17" s="128"/>
      <c r="I17" s="342"/>
      <c r="J17" s="343"/>
      <c r="K17" s="11">
        <v>0.01</v>
      </c>
      <c r="L17" s="11">
        <v>0.2</v>
      </c>
      <c r="M17" s="11">
        <v>0.01</v>
      </c>
      <c r="N17" s="344"/>
      <c r="O17" s="11">
        <v>0.01</v>
      </c>
      <c r="P17" s="11">
        <v>0.01</v>
      </c>
      <c r="Q17" s="11">
        <v>0.2</v>
      </c>
      <c r="R17" s="123">
        <f>R16</f>
        <v>6.62</v>
      </c>
      <c r="S17" s="122" t="str">
        <f t="shared" si="0"/>
        <v>II A</v>
      </c>
      <c r="T17" s="121"/>
    </row>
    <row r="18" spans="1:20" s="120" customFormat="1" ht="15.75" customHeight="1" x14ac:dyDescent="0.25">
      <c r="A18" s="145">
        <f>A15+1</f>
        <v>5</v>
      </c>
      <c r="B18" s="145">
        <v>5</v>
      </c>
      <c r="C18" s="145">
        <v>137</v>
      </c>
      <c r="D18" s="144" t="s">
        <v>272</v>
      </c>
      <c r="E18" s="143" t="s">
        <v>526</v>
      </c>
      <c r="F18" s="142" t="s">
        <v>527</v>
      </c>
      <c r="G18" s="141" t="s">
        <v>125</v>
      </c>
      <c r="H18" s="141"/>
      <c r="I18" s="338"/>
      <c r="J18" s="339">
        <f>IF(ISBLANK(R18),"",TRUNC(1.929*(R18+48.41)^2)-5000)</f>
        <v>780</v>
      </c>
      <c r="K18" s="340">
        <v>6.32</v>
      </c>
      <c r="L18" s="340" t="s">
        <v>81</v>
      </c>
      <c r="M18" s="340" t="s">
        <v>81</v>
      </c>
      <c r="N18" s="341">
        <v>2</v>
      </c>
      <c r="O18" s="340" t="s">
        <v>81</v>
      </c>
      <c r="P18" s="340">
        <v>6.33</v>
      </c>
      <c r="Q18" s="340" t="s">
        <v>228</v>
      </c>
      <c r="R18" s="136">
        <f>MAX(K18:M18,O18:Q18)</f>
        <v>6.33</v>
      </c>
      <c r="S18" s="135" t="str">
        <f t="shared" si="0"/>
        <v>II A</v>
      </c>
      <c r="T18" s="134" t="s">
        <v>528</v>
      </c>
    </row>
    <row r="19" spans="1:20" s="29" customFormat="1" ht="10.199999999999999" customHeight="1" x14ac:dyDescent="0.2">
      <c r="A19" s="133">
        <f>A18</f>
        <v>5</v>
      </c>
      <c r="B19" s="133"/>
      <c r="C19" s="132"/>
      <c r="D19" s="131"/>
      <c r="E19" s="130"/>
      <c r="F19" s="129"/>
      <c r="G19" s="128"/>
      <c r="H19" s="128"/>
      <c r="I19" s="342"/>
      <c r="J19" s="343"/>
      <c r="K19" s="11">
        <v>0.01</v>
      </c>
      <c r="L19" s="11">
        <v>1.2</v>
      </c>
      <c r="M19" s="11">
        <v>0.01</v>
      </c>
      <c r="N19" s="344"/>
      <c r="O19" s="11">
        <v>0.01</v>
      </c>
      <c r="P19" s="11">
        <v>0.01</v>
      </c>
      <c r="Q19" s="11">
        <v>0.01</v>
      </c>
      <c r="R19" s="123">
        <f>R18</f>
        <v>6.33</v>
      </c>
      <c r="S19" s="122" t="str">
        <f t="shared" si="0"/>
        <v>II A</v>
      </c>
      <c r="T19" s="121"/>
    </row>
    <row r="20" spans="1:20" s="120" customFormat="1" ht="15.75" customHeight="1" x14ac:dyDescent="0.25">
      <c r="A20" s="145">
        <f>A18+1</f>
        <v>6</v>
      </c>
      <c r="B20" s="145"/>
      <c r="C20" s="145">
        <v>20</v>
      </c>
      <c r="D20" s="144" t="s">
        <v>529</v>
      </c>
      <c r="E20" s="143" t="s">
        <v>530</v>
      </c>
      <c r="F20" s="142" t="s">
        <v>531</v>
      </c>
      <c r="G20" s="141" t="s">
        <v>31</v>
      </c>
      <c r="H20" s="141" t="s">
        <v>32</v>
      </c>
      <c r="I20" s="338"/>
      <c r="J20" s="339" t="s">
        <v>27</v>
      </c>
      <c r="K20" s="340">
        <v>5.93</v>
      </c>
      <c r="L20" s="340" t="s">
        <v>81</v>
      </c>
      <c r="M20" s="340">
        <v>6.18</v>
      </c>
      <c r="N20" s="341">
        <v>1</v>
      </c>
      <c r="O20" s="340" t="s">
        <v>81</v>
      </c>
      <c r="P20" s="340" t="s">
        <v>81</v>
      </c>
      <c r="Q20" s="340">
        <v>5.96</v>
      </c>
      <c r="R20" s="136">
        <f>MAX(K20:M20,O20:Q20)</f>
        <v>6.18</v>
      </c>
      <c r="S20" s="135" t="str">
        <f t="shared" si="0"/>
        <v>III A</v>
      </c>
      <c r="T20" s="134" t="s">
        <v>291</v>
      </c>
    </row>
    <row r="21" spans="1:20" s="29" customFormat="1" ht="10.199999999999999" customHeight="1" x14ac:dyDescent="0.2">
      <c r="A21" s="133">
        <f>A20</f>
        <v>6</v>
      </c>
      <c r="B21" s="133"/>
      <c r="C21" s="132"/>
      <c r="D21" s="131"/>
      <c r="E21" s="130"/>
      <c r="F21" s="129"/>
      <c r="G21" s="128"/>
      <c r="H21" s="128"/>
      <c r="I21" s="342"/>
      <c r="J21" s="343"/>
      <c r="K21" s="11">
        <v>0.01</v>
      </c>
      <c r="L21" s="11">
        <v>1</v>
      </c>
      <c r="M21" s="11">
        <v>0.01</v>
      </c>
      <c r="N21" s="344"/>
      <c r="O21" s="11">
        <v>0.01</v>
      </c>
      <c r="P21" s="11">
        <v>0.01</v>
      </c>
      <c r="Q21" s="11">
        <v>0.01</v>
      </c>
      <c r="R21" s="123">
        <f>R20</f>
        <v>6.18</v>
      </c>
      <c r="S21" s="122" t="str">
        <f t="shared" si="0"/>
        <v>III A</v>
      </c>
      <c r="T21" s="121"/>
    </row>
    <row r="22" spans="1:20" s="120" customFormat="1" ht="15.75" customHeight="1" x14ac:dyDescent="0.25">
      <c r="A22" s="145"/>
      <c r="B22" s="145"/>
      <c r="C22" s="145">
        <v>66</v>
      </c>
      <c r="D22" s="144" t="s">
        <v>532</v>
      </c>
      <c r="E22" s="143" t="s">
        <v>533</v>
      </c>
      <c r="F22" s="142" t="s">
        <v>534</v>
      </c>
      <c r="G22" s="141" t="s">
        <v>31</v>
      </c>
      <c r="H22" s="141" t="s">
        <v>32</v>
      </c>
      <c r="I22" s="338"/>
      <c r="J22" s="339" t="s">
        <v>27</v>
      </c>
      <c r="K22" s="340"/>
      <c r="L22" s="340"/>
      <c r="M22" s="340"/>
      <c r="N22" s="341"/>
      <c r="O22" s="340"/>
      <c r="P22" s="340"/>
      <c r="Q22" s="340"/>
      <c r="R22" s="136" t="s">
        <v>40</v>
      </c>
      <c r="S22" s="135"/>
      <c r="T22" s="134" t="s">
        <v>99</v>
      </c>
    </row>
    <row r="23" spans="1:20" s="29" customFormat="1" ht="10.199999999999999" customHeight="1" x14ac:dyDescent="0.2">
      <c r="A23" s="133">
        <f>A22</f>
        <v>0</v>
      </c>
      <c r="B23" s="133"/>
      <c r="C23" s="132"/>
      <c r="D23" s="131"/>
      <c r="E23" s="130"/>
      <c r="F23" s="129"/>
      <c r="G23" s="128"/>
      <c r="H23" s="128"/>
      <c r="I23" s="342"/>
      <c r="J23" s="343"/>
      <c r="K23" s="11"/>
      <c r="L23" s="11"/>
      <c r="M23" s="11"/>
      <c r="N23" s="344"/>
      <c r="O23" s="11"/>
      <c r="P23" s="11"/>
      <c r="Q23" s="11"/>
      <c r="R23" s="123" t="str">
        <f>R22</f>
        <v>DNS</v>
      </c>
      <c r="S23" s="122"/>
      <c r="T23" s="121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1"/>
  <sheetViews>
    <sheetView showZeros="0" workbookViewId="0">
      <selection activeCell="A4" sqref="A4"/>
    </sheetView>
  </sheetViews>
  <sheetFormatPr defaultColWidth="9.109375" defaultRowHeight="13.2" x14ac:dyDescent="0.25"/>
  <cols>
    <col min="1" max="2" width="4.109375" style="120" customWidth="1"/>
    <col min="3" max="3" width="3.88671875" style="117" customWidth="1"/>
    <col min="4" max="4" width="8" style="117" customWidth="1"/>
    <col min="5" max="5" width="13.6640625" style="117" customWidth="1"/>
    <col min="6" max="6" width="7" style="117" bestFit="1" customWidth="1"/>
    <col min="7" max="7" width="10.109375" style="117" customWidth="1"/>
    <col min="8" max="8" width="6.33203125" style="117" customWidth="1"/>
    <col min="9" max="9" width="11.33203125" style="117" customWidth="1"/>
    <col min="10" max="10" width="5.109375" style="118" customWidth="1"/>
    <col min="11" max="13" width="5.33203125" style="119" customWidth="1"/>
    <col min="14" max="14" width="3.109375" style="119" bestFit="1" customWidth="1"/>
    <col min="15" max="17" width="5.33203125" style="119" customWidth="1"/>
    <col min="18" max="18" width="5.6640625" style="119" customWidth="1"/>
    <col min="19" max="19" width="5.6640625" style="118" customWidth="1"/>
    <col min="20" max="20" width="16.109375" style="117" customWidth="1"/>
    <col min="21" max="16384" width="9.109375" style="117"/>
  </cols>
  <sheetData>
    <row r="1" spans="1:32" ht="20.399999999999999" x14ac:dyDescent="0.35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2" ht="17.399999999999999" x14ac:dyDescent="0.3">
      <c r="A2" s="392" t="s">
        <v>20</v>
      </c>
      <c r="B2" s="392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542</v>
      </c>
    </row>
    <row r="3" spans="1:32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2" s="160" customFormat="1" ht="18.75" customHeight="1" x14ac:dyDescent="0.3">
      <c r="C4" s="119"/>
      <c r="D4" s="162" t="s">
        <v>719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</row>
    <row r="5" spans="1:32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2" s="120" customFormat="1" ht="13.8" thickBot="1" x14ac:dyDescent="0.3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2" s="146" customFormat="1" ht="22.5" customHeight="1" thickBot="1" x14ac:dyDescent="0.3">
      <c r="A7" s="158" t="s">
        <v>41</v>
      </c>
      <c r="B7" s="348" t="s">
        <v>43</v>
      </c>
      <c r="C7" s="157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47" t="s">
        <v>189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2" ht="15" customHeight="1" x14ac:dyDescent="0.25">
      <c r="A8" s="145">
        <f>A6+1</f>
        <v>1</v>
      </c>
      <c r="B8" s="145">
        <v>1</v>
      </c>
      <c r="C8" s="145">
        <v>177</v>
      </c>
      <c r="D8" s="144" t="s">
        <v>718</v>
      </c>
      <c r="E8" s="143" t="s">
        <v>717</v>
      </c>
      <c r="F8" s="142" t="s">
        <v>716</v>
      </c>
      <c r="G8" s="141" t="s">
        <v>25</v>
      </c>
      <c r="H8" s="141"/>
      <c r="I8" s="140"/>
      <c r="J8" s="419">
        <f>IF(ISBLANK(R8),"",TRUNC(0.4282*(R8+105.53)^2)-5000)</f>
        <v>1071</v>
      </c>
      <c r="K8" s="417" t="s">
        <v>702</v>
      </c>
      <c r="L8" s="417">
        <v>13.21</v>
      </c>
      <c r="M8" s="417" t="s">
        <v>702</v>
      </c>
      <c r="N8" s="418">
        <v>7</v>
      </c>
      <c r="O8" s="417" t="s">
        <v>702</v>
      </c>
      <c r="P8" s="417" t="s">
        <v>702</v>
      </c>
      <c r="Q8" s="417">
        <v>13.55</v>
      </c>
      <c r="R8" s="416">
        <f>MAX(K8:M8,O8:Q8)</f>
        <v>13.55</v>
      </c>
      <c r="S8" s="415" t="str">
        <f t="shared" ref="S8:S21" si="0">IF(ISBLANK(R8),"",IF(R8&lt;10.4,"",IF(R8&gt;=14,"TSM",IF(R8&gt;=13.45,"SM",IF(R8&gt;=12.8,"KSM",IF(R8&gt;=12,"I A",IF(R8&gt;=11.2,"II A",IF(R8&gt;=10.4,"III A"))))))))</f>
        <v>SM</v>
      </c>
      <c r="T8" s="134" t="s">
        <v>26</v>
      </c>
    </row>
    <row r="9" spans="1:32" x14ac:dyDescent="0.25">
      <c r="A9" s="414">
        <f>A8</f>
        <v>1</v>
      </c>
      <c r="B9" s="414"/>
      <c r="C9" s="132"/>
      <c r="D9" s="131"/>
      <c r="E9" s="130"/>
      <c r="F9" s="129"/>
      <c r="G9" s="128"/>
      <c r="H9" s="128"/>
      <c r="I9" s="127"/>
      <c r="J9" s="413"/>
      <c r="K9" s="411" t="s">
        <v>715</v>
      </c>
      <c r="L9" s="411" t="s">
        <v>695</v>
      </c>
      <c r="M9" s="411" t="s">
        <v>696</v>
      </c>
      <c r="N9" s="412"/>
      <c r="O9" s="411" t="s">
        <v>695</v>
      </c>
      <c r="P9" s="411" t="s">
        <v>696</v>
      </c>
      <c r="Q9" s="411" t="s">
        <v>714</v>
      </c>
      <c r="R9" s="410">
        <f>R8</f>
        <v>13.55</v>
      </c>
      <c r="S9" s="409" t="str">
        <f t="shared" si="0"/>
        <v>SM</v>
      </c>
      <c r="T9" s="121"/>
    </row>
    <row r="10" spans="1:32" ht="15" customHeight="1" x14ac:dyDescent="0.25">
      <c r="A10" s="145">
        <f>A8+1</f>
        <v>2</v>
      </c>
      <c r="B10" s="145"/>
      <c r="C10" s="145">
        <v>73</v>
      </c>
      <c r="D10" s="144" t="s">
        <v>91</v>
      </c>
      <c r="E10" s="143" t="s">
        <v>90</v>
      </c>
      <c r="F10" s="142" t="s">
        <v>89</v>
      </c>
      <c r="G10" s="141" t="s">
        <v>31</v>
      </c>
      <c r="H10" s="141" t="s">
        <v>32</v>
      </c>
      <c r="I10" s="140"/>
      <c r="J10" s="419" t="s">
        <v>27</v>
      </c>
      <c r="K10" s="417" t="s">
        <v>702</v>
      </c>
      <c r="L10" s="417">
        <v>11.83</v>
      </c>
      <c r="M10" s="417">
        <v>11.96</v>
      </c>
      <c r="N10" s="418">
        <v>5</v>
      </c>
      <c r="O10" s="417">
        <v>11.66</v>
      </c>
      <c r="P10" s="417" t="s">
        <v>702</v>
      </c>
      <c r="Q10" s="417">
        <v>12.02</v>
      </c>
      <c r="R10" s="416">
        <f>MAX(K10:M10,O10:Q10)</f>
        <v>12.02</v>
      </c>
      <c r="S10" s="415" t="str">
        <f t="shared" si="0"/>
        <v>I A</v>
      </c>
      <c r="T10" s="134" t="s">
        <v>80</v>
      </c>
    </row>
    <row r="11" spans="1:32" x14ac:dyDescent="0.25">
      <c r="A11" s="414">
        <f>A10</f>
        <v>2</v>
      </c>
      <c r="B11" s="414"/>
      <c r="C11" s="132"/>
      <c r="D11" s="131"/>
      <c r="E11" s="130"/>
      <c r="F11" s="129"/>
      <c r="G11" s="128"/>
      <c r="H11" s="128"/>
      <c r="I11" s="127"/>
      <c r="J11" s="413"/>
      <c r="K11" s="411" t="s">
        <v>695</v>
      </c>
      <c r="L11" s="411" t="s">
        <v>695</v>
      </c>
      <c r="M11" s="411" t="s">
        <v>695</v>
      </c>
      <c r="N11" s="412"/>
      <c r="O11" s="411" t="s">
        <v>695</v>
      </c>
      <c r="P11" s="411" t="s">
        <v>695</v>
      </c>
      <c r="Q11" s="411" t="s">
        <v>699</v>
      </c>
      <c r="R11" s="410">
        <f>R10</f>
        <v>12.02</v>
      </c>
      <c r="S11" s="409" t="str">
        <f t="shared" si="0"/>
        <v>I A</v>
      </c>
      <c r="T11" s="121"/>
    </row>
    <row r="12" spans="1:32" ht="15" customHeight="1" x14ac:dyDescent="0.25">
      <c r="A12" s="145">
        <f>A10+1</f>
        <v>3</v>
      </c>
      <c r="B12" s="145">
        <v>2</v>
      </c>
      <c r="C12" s="145">
        <v>171</v>
      </c>
      <c r="D12" s="144" t="s">
        <v>98</v>
      </c>
      <c r="E12" s="143" t="s">
        <v>97</v>
      </c>
      <c r="F12" s="142" t="s">
        <v>713</v>
      </c>
      <c r="G12" s="141" t="s">
        <v>25</v>
      </c>
      <c r="H12" s="141"/>
      <c r="I12" s="140"/>
      <c r="J12" s="419">
        <f>IF(ISBLANK(R12),"",TRUNC(0.4282*(R12+105.53)^2)-5000)</f>
        <v>916</v>
      </c>
      <c r="K12" s="417" t="s">
        <v>702</v>
      </c>
      <c r="L12" s="417" t="s">
        <v>702</v>
      </c>
      <c r="M12" s="417" t="s">
        <v>702</v>
      </c>
      <c r="N12" s="418">
        <v>2</v>
      </c>
      <c r="O12" s="417">
        <v>12.02</v>
      </c>
      <c r="P12" s="417" t="s">
        <v>702</v>
      </c>
      <c r="Q12" s="417" t="s">
        <v>27</v>
      </c>
      <c r="R12" s="416">
        <f>MAX(K12:M12,O12:Q12)</f>
        <v>12.02</v>
      </c>
      <c r="S12" s="415" t="str">
        <f t="shared" si="0"/>
        <v>I A</v>
      </c>
      <c r="T12" s="134" t="s">
        <v>26</v>
      </c>
    </row>
    <row r="13" spans="1:32" x14ac:dyDescent="0.25">
      <c r="A13" s="414">
        <f>A12</f>
        <v>3</v>
      </c>
      <c r="B13" s="414"/>
      <c r="C13" s="132"/>
      <c r="D13" s="131"/>
      <c r="E13" s="130"/>
      <c r="F13" s="129"/>
      <c r="G13" s="128"/>
      <c r="H13" s="128"/>
      <c r="I13" s="127"/>
      <c r="J13" s="413"/>
      <c r="K13" s="411" t="s">
        <v>695</v>
      </c>
      <c r="L13" s="411" t="s">
        <v>695</v>
      </c>
      <c r="M13" s="411" t="s">
        <v>695</v>
      </c>
      <c r="N13" s="412"/>
      <c r="O13" s="411" t="s">
        <v>704</v>
      </c>
      <c r="P13" s="411" t="s">
        <v>695</v>
      </c>
      <c r="Q13" s="411" t="s">
        <v>27</v>
      </c>
      <c r="R13" s="410">
        <f>R12</f>
        <v>12.02</v>
      </c>
      <c r="S13" s="409" t="str">
        <f t="shared" si="0"/>
        <v>I A</v>
      </c>
      <c r="T13" s="121"/>
    </row>
    <row r="14" spans="1:32" ht="15" customHeight="1" x14ac:dyDescent="0.25">
      <c r="A14" s="145">
        <f>A12+1</f>
        <v>4</v>
      </c>
      <c r="B14" s="145"/>
      <c r="C14" s="145">
        <v>75</v>
      </c>
      <c r="D14" s="144" t="s">
        <v>712</v>
      </c>
      <c r="E14" s="143" t="s">
        <v>711</v>
      </c>
      <c r="F14" s="142" t="s">
        <v>492</v>
      </c>
      <c r="G14" s="141" t="s">
        <v>31</v>
      </c>
      <c r="H14" s="141" t="s">
        <v>261</v>
      </c>
      <c r="I14" s="140"/>
      <c r="J14" s="419" t="s">
        <v>27</v>
      </c>
      <c r="K14" s="417">
        <v>11.97</v>
      </c>
      <c r="L14" s="417">
        <v>11.64</v>
      </c>
      <c r="M14" s="417">
        <v>11.7</v>
      </c>
      <c r="N14" s="418">
        <v>6</v>
      </c>
      <c r="O14" s="417" t="s">
        <v>702</v>
      </c>
      <c r="P14" s="417">
        <v>11.92</v>
      </c>
      <c r="Q14" s="417">
        <v>11.99</v>
      </c>
      <c r="R14" s="416">
        <f>MAX(K14:M14,O14:Q14)</f>
        <v>11.99</v>
      </c>
      <c r="S14" s="415" t="str">
        <f t="shared" si="0"/>
        <v>II A</v>
      </c>
      <c r="T14" s="134" t="s">
        <v>710</v>
      </c>
    </row>
    <row r="15" spans="1:32" x14ac:dyDescent="0.25">
      <c r="A15" s="414">
        <f>A14</f>
        <v>4</v>
      </c>
      <c r="B15" s="414"/>
      <c r="C15" s="132"/>
      <c r="D15" s="131"/>
      <c r="E15" s="130"/>
      <c r="F15" s="129"/>
      <c r="G15" s="128"/>
      <c r="H15" s="128"/>
      <c r="I15" s="127"/>
      <c r="J15" s="413"/>
      <c r="K15" s="411" t="s">
        <v>695</v>
      </c>
      <c r="L15" s="411" t="s">
        <v>695</v>
      </c>
      <c r="M15" s="411" t="s">
        <v>695</v>
      </c>
      <c r="N15" s="412"/>
      <c r="O15" s="411" t="s">
        <v>695</v>
      </c>
      <c r="P15" s="411" t="s">
        <v>695</v>
      </c>
      <c r="Q15" s="411" t="s">
        <v>695</v>
      </c>
      <c r="R15" s="410">
        <f>R14</f>
        <v>11.99</v>
      </c>
      <c r="S15" s="409" t="str">
        <f t="shared" si="0"/>
        <v>II A</v>
      </c>
      <c r="T15" s="121"/>
    </row>
    <row r="16" spans="1:32" ht="15" customHeight="1" x14ac:dyDescent="0.25">
      <c r="A16" s="145">
        <f>A14+1</f>
        <v>5</v>
      </c>
      <c r="B16" s="145">
        <v>3</v>
      </c>
      <c r="C16" s="145">
        <v>94</v>
      </c>
      <c r="D16" s="144" t="s">
        <v>88</v>
      </c>
      <c r="E16" s="143" t="s">
        <v>87</v>
      </c>
      <c r="F16" s="142" t="s">
        <v>86</v>
      </c>
      <c r="G16" s="141" t="s">
        <v>37</v>
      </c>
      <c r="H16" s="141" t="s">
        <v>32</v>
      </c>
      <c r="I16" s="140"/>
      <c r="J16" s="419">
        <f>IF(ISBLANK(R16),"",TRUNC(0.4282*(R16+105.53)^2)-5000)</f>
        <v>896</v>
      </c>
      <c r="K16" s="417">
        <v>10.7</v>
      </c>
      <c r="L16" s="417">
        <v>11.55</v>
      </c>
      <c r="M16" s="417">
        <v>11.82</v>
      </c>
      <c r="N16" s="418">
        <v>4</v>
      </c>
      <c r="O16" s="417">
        <v>11.38</v>
      </c>
      <c r="P16" s="417" t="s">
        <v>702</v>
      </c>
      <c r="Q16" s="417" t="s">
        <v>27</v>
      </c>
      <c r="R16" s="416">
        <f>MAX(K16:M16,O16:Q16)</f>
        <v>11.82</v>
      </c>
      <c r="S16" s="415" t="str">
        <f t="shared" si="0"/>
        <v>II A</v>
      </c>
      <c r="T16" s="134" t="s">
        <v>85</v>
      </c>
    </row>
    <row r="17" spans="1:20" x14ac:dyDescent="0.25">
      <c r="A17" s="414">
        <f>A16</f>
        <v>5</v>
      </c>
      <c r="B17" s="414"/>
      <c r="C17" s="132"/>
      <c r="D17" s="131"/>
      <c r="E17" s="130"/>
      <c r="F17" s="129"/>
      <c r="G17" s="128"/>
      <c r="H17" s="128"/>
      <c r="I17" s="127"/>
      <c r="J17" s="413"/>
      <c r="K17" s="411" t="s">
        <v>695</v>
      </c>
      <c r="L17" s="411" t="s">
        <v>704</v>
      </c>
      <c r="M17" s="411" t="s">
        <v>695</v>
      </c>
      <c r="N17" s="412"/>
      <c r="O17" s="411" t="s">
        <v>695</v>
      </c>
      <c r="P17" s="411" t="s">
        <v>694</v>
      </c>
      <c r="Q17" s="411"/>
      <c r="R17" s="410">
        <f>R16</f>
        <v>11.82</v>
      </c>
      <c r="S17" s="409" t="str">
        <f t="shared" si="0"/>
        <v>II A</v>
      </c>
      <c r="T17" s="121"/>
    </row>
    <row r="18" spans="1:20" ht="15" customHeight="1" x14ac:dyDescent="0.25">
      <c r="A18" s="145">
        <f>A16+1</f>
        <v>6</v>
      </c>
      <c r="B18" s="145">
        <v>4</v>
      </c>
      <c r="C18" s="145">
        <v>85</v>
      </c>
      <c r="D18" s="144" t="s">
        <v>587</v>
      </c>
      <c r="E18" s="143" t="s">
        <v>586</v>
      </c>
      <c r="F18" s="142" t="s">
        <v>585</v>
      </c>
      <c r="G18" s="141" t="s">
        <v>37</v>
      </c>
      <c r="H18" s="141"/>
      <c r="I18" s="140"/>
      <c r="J18" s="419">
        <f>IF(ISBLANK(R18),"",TRUNC(0.4282*(R18+105.53)^2)-5000)</f>
        <v>851</v>
      </c>
      <c r="K18" s="417" t="s">
        <v>702</v>
      </c>
      <c r="L18" s="417" t="s">
        <v>702</v>
      </c>
      <c r="M18" s="417" t="s">
        <v>702</v>
      </c>
      <c r="N18" s="418">
        <v>1</v>
      </c>
      <c r="O18" s="417" t="s">
        <v>27</v>
      </c>
      <c r="P18" s="417">
        <v>11.37</v>
      </c>
      <c r="Q18" s="417" t="s">
        <v>27</v>
      </c>
      <c r="R18" s="416">
        <f>MAX(K18:M18,O18:Q18)</f>
        <v>11.37</v>
      </c>
      <c r="S18" s="415" t="str">
        <f t="shared" si="0"/>
        <v>II A</v>
      </c>
      <c r="T18" s="134" t="s">
        <v>709</v>
      </c>
    </row>
    <row r="19" spans="1:20" x14ac:dyDescent="0.25">
      <c r="A19" s="414">
        <f>A18</f>
        <v>6</v>
      </c>
      <c r="B19" s="414"/>
      <c r="C19" s="132"/>
      <c r="D19" s="131"/>
      <c r="E19" s="130"/>
      <c r="F19" s="129"/>
      <c r="G19" s="128"/>
      <c r="H19" s="128"/>
      <c r="I19" s="127"/>
      <c r="J19" s="413"/>
      <c r="K19" s="411" t="s">
        <v>695</v>
      </c>
      <c r="L19" s="411" t="s">
        <v>695</v>
      </c>
      <c r="M19" s="411" t="s">
        <v>695</v>
      </c>
      <c r="N19" s="412"/>
      <c r="O19" s="411" t="s">
        <v>27</v>
      </c>
      <c r="P19" s="411" t="s">
        <v>699</v>
      </c>
      <c r="Q19" s="411" t="s">
        <v>27</v>
      </c>
      <c r="R19" s="410">
        <f>R18</f>
        <v>11.37</v>
      </c>
      <c r="S19" s="409" t="str">
        <f t="shared" si="0"/>
        <v>II A</v>
      </c>
      <c r="T19" s="121" t="s">
        <v>708</v>
      </c>
    </row>
    <row r="20" spans="1:20" ht="15" customHeight="1" x14ac:dyDescent="0.25">
      <c r="A20" s="145">
        <f>A18+1</f>
        <v>7</v>
      </c>
      <c r="B20" s="145"/>
      <c r="C20" s="145">
        <v>72</v>
      </c>
      <c r="D20" s="144" t="s">
        <v>707</v>
      </c>
      <c r="E20" s="143" t="s">
        <v>706</v>
      </c>
      <c r="F20" s="142" t="s">
        <v>705</v>
      </c>
      <c r="G20" s="141" t="s">
        <v>31</v>
      </c>
      <c r="H20" s="141" t="s">
        <v>261</v>
      </c>
      <c r="I20" s="140"/>
      <c r="J20" s="419" t="s">
        <v>27</v>
      </c>
      <c r="K20" s="417" t="s">
        <v>702</v>
      </c>
      <c r="L20" s="417" t="s">
        <v>702</v>
      </c>
      <c r="M20" s="417">
        <v>11.2</v>
      </c>
      <c r="N20" s="418">
        <v>3</v>
      </c>
      <c r="O20" s="417">
        <v>11.16</v>
      </c>
      <c r="P20" s="417" t="s">
        <v>702</v>
      </c>
      <c r="Q20" s="417">
        <v>11.35</v>
      </c>
      <c r="R20" s="416">
        <f>MAX(K20:M20,O20:Q20)</f>
        <v>11.35</v>
      </c>
      <c r="S20" s="415" t="str">
        <f t="shared" si="0"/>
        <v>II A</v>
      </c>
      <c r="T20" s="134" t="s">
        <v>262</v>
      </c>
    </row>
    <row r="21" spans="1:20" x14ac:dyDescent="0.25">
      <c r="A21" s="414">
        <f>A20</f>
        <v>7</v>
      </c>
      <c r="B21" s="414"/>
      <c r="C21" s="132"/>
      <c r="D21" s="131"/>
      <c r="E21" s="130"/>
      <c r="F21" s="129"/>
      <c r="G21" s="128"/>
      <c r="H21" s="128"/>
      <c r="I21" s="127"/>
      <c r="J21" s="413"/>
      <c r="K21" s="411" t="s">
        <v>695</v>
      </c>
      <c r="L21" s="411" t="s">
        <v>695</v>
      </c>
      <c r="M21" s="411" t="s">
        <v>704</v>
      </c>
      <c r="N21" s="412"/>
      <c r="O21" s="411" t="s">
        <v>695</v>
      </c>
      <c r="P21" s="411" t="s">
        <v>695</v>
      </c>
      <c r="Q21" s="411" t="s">
        <v>700</v>
      </c>
      <c r="R21" s="410">
        <f>R20</f>
        <v>11.35</v>
      </c>
      <c r="S21" s="409" t="str">
        <f t="shared" si="0"/>
        <v>II A</v>
      </c>
      <c r="T21" s="121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13"/>
  <sheetViews>
    <sheetView showZeros="0" workbookViewId="0">
      <selection activeCell="A4" sqref="A4"/>
    </sheetView>
  </sheetViews>
  <sheetFormatPr defaultColWidth="9.109375" defaultRowHeight="13.2" x14ac:dyDescent="0.25"/>
  <cols>
    <col min="1" max="2" width="4.109375" style="120" customWidth="1"/>
    <col min="3" max="3" width="3.88671875" style="117" customWidth="1"/>
    <col min="4" max="4" width="9.88671875" style="117" customWidth="1"/>
    <col min="5" max="5" width="13" style="117" customWidth="1"/>
    <col min="6" max="6" width="7.33203125" style="117" customWidth="1"/>
    <col min="7" max="7" width="9.21875" style="117" customWidth="1"/>
    <col min="8" max="8" width="6" style="117" customWidth="1"/>
    <col min="9" max="9" width="9.21875" style="117" customWidth="1"/>
    <col min="10" max="10" width="5.109375" style="118" customWidth="1"/>
    <col min="11" max="13" width="5.33203125" style="119" customWidth="1"/>
    <col min="14" max="14" width="3.109375" style="119" bestFit="1" customWidth="1"/>
    <col min="15" max="17" width="5.33203125" style="119" customWidth="1"/>
    <col min="18" max="18" width="5.5546875" style="119" customWidth="1"/>
    <col min="19" max="19" width="5.5546875" style="118" customWidth="1"/>
    <col min="20" max="20" width="14.88671875" style="117" customWidth="1"/>
    <col min="21" max="16384" width="9.109375" style="117"/>
  </cols>
  <sheetData>
    <row r="1" spans="1:32" ht="20.399999999999999" x14ac:dyDescent="0.35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2" ht="17.399999999999999" x14ac:dyDescent="0.3">
      <c r="A2" s="392" t="s">
        <v>20</v>
      </c>
      <c r="B2" s="392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542</v>
      </c>
    </row>
    <row r="3" spans="1:32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2" s="160" customFormat="1" ht="18.75" customHeight="1" x14ac:dyDescent="0.3">
      <c r="C4" s="119"/>
      <c r="D4" s="162" t="s">
        <v>703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</row>
    <row r="5" spans="1:32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2" s="120" customFormat="1" ht="13.8" thickBot="1" x14ac:dyDescent="0.3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2" s="146" customFormat="1" ht="22.5" customHeight="1" thickBot="1" x14ac:dyDescent="0.3">
      <c r="A7" s="158" t="s">
        <v>41</v>
      </c>
      <c r="B7" s="348" t="s">
        <v>43</v>
      </c>
      <c r="C7" s="157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47" t="s">
        <v>189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2" s="120" customFormat="1" ht="14.25" customHeight="1" x14ac:dyDescent="0.25">
      <c r="A8" s="145">
        <f>A6+1</f>
        <v>1</v>
      </c>
      <c r="B8" s="145">
        <v>1</v>
      </c>
      <c r="C8" s="145">
        <v>136</v>
      </c>
      <c r="D8" s="144" t="s">
        <v>522</v>
      </c>
      <c r="E8" s="143" t="s">
        <v>523</v>
      </c>
      <c r="F8" s="142" t="s">
        <v>524</v>
      </c>
      <c r="G8" s="141" t="s">
        <v>125</v>
      </c>
      <c r="H8" s="141" t="s">
        <v>32</v>
      </c>
      <c r="I8" s="338"/>
      <c r="J8" s="408">
        <f>IF(ISBLANK(R8),"",TRUNC(0.4611*(R8+98.63)^2)-5000)</f>
        <v>832</v>
      </c>
      <c r="K8" s="340">
        <v>13.33</v>
      </c>
      <c r="L8" s="340">
        <v>13.42</v>
      </c>
      <c r="M8" s="340">
        <v>13.84</v>
      </c>
      <c r="N8" s="407">
        <v>3</v>
      </c>
      <c r="O8" s="340" t="s">
        <v>27</v>
      </c>
      <c r="P8" s="340" t="s">
        <v>27</v>
      </c>
      <c r="Q8" s="340" t="s">
        <v>27</v>
      </c>
      <c r="R8" s="136">
        <f>MAX(K8:M8,O8:Q8)</f>
        <v>13.84</v>
      </c>
      <c r="S8" s="135" t="str">
        <f t="shared" ref="S8:S13" si="0">IF(ISBLANK(R8),"",IF(R8&lt;12.2,"",IF(R8&gt;=16.65,"TSM",IF(R8&gt;=16.1,"SM",IF(R8&gt;=15.2,"KSM",IF(R8&gt;=14.2,"I A",IF(R8&gt;=13.2,"II A",IF(R8&gt;=12.2,"III A"))))))))</f>
        <v>II A</v>
      </c>
      <c r="T8" s="134" t="s">
        <v>525</v>
      </c>
    </row>
    <row r="9" spans="1:32" s="29" customFormat="1" ht="10.199999999999999" customHeight="1" x14ac:dyDescent="0.2">
      <c r="A9" s="133">
        <f>A8</f>
        <v>1</v>
      </c>
      <c r="B9" s="133"/>
      <c r="C9" s="132"/>
      <c r="D9" s="131"/>
      <c r="E9" s="130"/>
      <c r="F9" s="129"/>
      <c r="G9" s="128"/>
      <c r="H9" s="128"/>
      <c r="I9" s="342"/>
      <c r="J9" s="406"/>
      <c r="K9" s="404" t="s">
        <v>695</v>
      </c>
      <c r="L9" s="404" t="s">
        <v>695</v>
      </c>
      <c r="M9" s="404" t="s">
        <v>695</v>
      </c>
      <c r="N9" s="405"/>
      <c r="O9" s="404"/>
      <c r="P9" s="404"/>
      <c r="Q9" s="404"/>
      <c r="R9" s="403">
        <f>R8</f>
        <v>13.84</v>
      </c>
      <c r="S9" s="122" t="str">
        <f t="shared" si="0"/>
        <v>II A</v>
      </c>
      <c r="T9" s="121"/>
    </row>
    <row r="10" spans="1:32" s="120" customFormat="1" ht="14.25" customHeight="1" x14ac:dyDescent="0.25">
      <c r="A10" s="145">
        <f>A8+1</f>
        <v>2</v>
      </c>
      <c r="B10" s="145">
        <v>2</v>
      </c>
      <c r="C10" s="145">
        <v>22</v>
      </c>
      <c r="D10" s="144" t="s">
        <v>263</v>
      </c>
      <c r="E10" s="143" t="s">
        <v>264</v>
      </c>
      <c r="F10" s="142" t="s">
        <v>265</v>
      </c>
      <c r="G10" s="141" t="s">
        <v>59</v>
      </c>
      <c r="H10" s="141" t="s">
        <v>32</v>
      </c>
      <c r="I10" s="338"/>
      <c r="J10" s="408">
        <f>IF(ISBLANK(R10),"",TRUNC(0.4611*(R10+98.63)^2)-5000)</f>
        <v>802</v>
      </c>
      <c r="K10" s="340" t="s">
        <v>702</v>
      </c>
      <c r="L10" s="340">
        <v>13.38</v>
      </c>
      <c r="M10" s="340">
        <v>13.44</v>
      </c>
      <c r="N10" s="407">
        <v>2</v>
      </c>
      <c r="O10" s="340" t="s">
        <v>702</v>
      </c>
      <c r="P10" s="340">
        <v>13.02</v>
      </c>
      <c r="Q10" s="340">
        <v>13.55</v>
      </c>
      <c r="R10" s="136">
        <f>MAX(K10:M10,O10:Q10)</f>
        <v>13.55</v>
      </c>
      <c r="S10" s="135" t="str">
        <f t="shared" si="0"/>
        <v>II A</v>
      </c>
      <c r="T10" s="134" t="s">
        <v>701</v>
      </c>
    </row>
    <row r="11" spans="1:32" s="29" customFormat="1" ht="10.199999999999999" customHeight="1" x14ac:dyDescent="0.2">
      <c r="A11" s="133">
        <f>A10</f>
        <v>2</v>
      </c>
      <c r="B11" s="133"/>
      <c r="C11" s="132"/>
      <c r="D11" s="131"/>
      <c r="E11" s="130"/>
      <c r="F11" s="129"/>
      <c r="G11" s="128"/>
      <c r="H11" s="128"/>
      <c r="I11" s="342"/>
      <c r="J11" s="406"/>
      <c r="K11" s="404" t="s">
        <v>695</v>
      </c>
      <c r="L11" s="404" t="s">
        <v>695</v>
      </c>
      <c r="M11" s="404" t="s">
        <v>700</v>
      </c>
      <c r="N11" s="405"/>
      <c r="O11" s="404" t="s">
        <v>699</v>
      </c>
      <c r="P11" s="404" t="s">
        <v>698</v>
      </c>
      <c r="Q11" s="404" t="s">
        <v>695</v>
      </c>
      <c r="R11" s="403">
        <f>R10</f>
        <v>13.55</v>
      </c>
      <c r="S11" s="122" t="str">
        <f t="shared" si="0"/>
        <v>II A</v>
      </c>
      <c r="T11" s="121" t="s">
        <v>80</v>
      </c>
    </row>
    <row r="12" spans="1:32" s="120" customFormat="1" ht="14.25" customHeight="1" x14ac:dyDescent="0.25">
      <c r="A12" s="145">
        <f>A10+1</f>
        <v>3</v>
      </c>
      <c r="B12" s="145"/>
      <c r="C12" s="145">
        <v>20</v>
      </c>
      <c r="D12" s="144" t="s">
        <v>529</v>
      </c>
      <c r="E12" s="143" t="s">
        <v>530</v>
      </c>
      <c r="F12" s="142" t="s">
        <v>531</v>
      </c>
      <c r="G12" s="141" t="s">
        <v>31</v>
      </c>
      <c r="H12" s="141" t="s">
        <v>32</v>
      </c>
      <c r="I12" s="338"/>
      <c r="J12" s="408" t="s">
        <v>27</v>
      </c>
      <c r="K12" s="340">
        <v>11.5</v>
      </c>
      <c r="L12" s="340">
        <v>12.97</v>
      </c>
      <c r="M12" s="340">
        <v>11.99</v>
      </c>
      <c r="N12" s="407">
        <v>1</v>
      </c>
      <c r="O12" s="340">
        <v>12.73</v>
      </c>
      <c r="P12" s="340">
        <v>12.07</v>
      </c>
      <c r="Q12" s="340">
        <v>12.15</v>
      </c>
      <c r="R12" s="136">
        <f>MAX(K12:M12,O12:Q12)</f>
        <v>12.97</v>
      </c>
      <c r="S12" s="135" t="str">
        <f t="shared" si="0"/>
        <v>III A</v>
      </c>
      <c r="T12" s="134" t="s">
        <v>291</v>
      </c>
    </row>
    <row r="13" spans="1:32" s="29" customFormat="1" ht="10.199999999999999" customHeight="1" x14ac:dyDescent="0.2">
      <c r="A13" s="133">
        <f>A12</f>
        <v>3</v>
      </c>
      <c r="B13" s="133"/>
      <c r="C13" s="132"/>
      <c r="D13" s="131"/>
      <c r="E13" s="130"/>
      <c r="F13" s="129"/>
      <c r="G13" s="128"/>
      <c r="H13" s="128"/>
      <c r="I13" s="342"/>
      <c r="J13" s="406"/>
      <c r="K13" s="404" t="s">
        <v>697</v>
      </c>
      <c r="L13" s="404" t="s">
        <v>696</v>
      </c>
      <c r="M13" s="404" t="s">
        <v>695</v>
      </c>
      <c r="N13" s="405"/>
      <c r="O13" s="404" t="s">
        <v>694</v>
      </c>
      <c r="P13" s="404" t="s">
        <v>693</v>
      </c>
      <c r="Q13" s="404" t="s">
        <v>692</v>
      </c>
      <c r="R13" s="403">
        <f>R12</f>
        <v>12.97</v>
      </c>
      <c r="S13" s="122" t="str">
        <f t="shared" si="0"/>
        <v>III A</v>
      </c>
      <c r="T13" s="121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4"/>
  <sheetViews>
    <sheetView showZeros="0" workbookViewId="0">
      <selection activeCell="A4" sqref="A4"/>
    </sheetView>
  </sheetViews>
  <sheetFormatPr defaultColWidth="9.109375" defaultRowHeight="13.2" x14ac:dyDescent="0.25"/>
  <cols>
    <col min="1" max="2" width="4.33203125" style="120" customWidth="1"/>
    <col min="3" max="3" width="3.88671875" style="117" customWidth="1"/>
    <col min="4" max="4" width="10.109375" style="117" customWidth="1"/>
    <col min="5" max="5" width="11.5546875" style="117" customWidth="1"/>
    <col min="6" max="6" width="8.88671875" style="117" customWidth="1"/>
    <col min="7" max="7" width="10.109375" style="117" customWidth="1"/>
    <col min="8" max="8" width="8.21875" style="117" customWidth="1"/>
    <col min="9" max="9" width="8.33203125" style="117" customWidth="1"/>
    <col min="10" max="10" width="5.109375" style="118" customWidth="1"/>
    <col min="11" max="13" width="5" style="119" customWidth="1"/>
    <col min="14" max="14" width="2.6640625" style="119" customWidth="1"/>
    <col min="15" max="17" width="4.88671875" style="119" customWidth="1"/>
    <col min="18" max="18" width="5.33203125" style="119" customWidth="1"/>
    <col min="19" max="19" width="4.6640625" style="118" customWidth="1"/>
    <col min="20" max="20" width="14" style="117" customWidth="1"/>
    <col min="21" max="16384" width="9.109375" style="117"/>
  </cols>
  <sheetData>
    <row r="1" spans="1:33" ht="20.399999999999999" x14ac:dyDescent="0.35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3" ht="17.399999999999999" x14ac:dyDescent="0.3">
      <c r="A2" s="368" t="s">
        <v>20</v>
      </c>
      <c r="B2" s="368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542</v>
      </c>
    </row>
    <row r="3" spans="1:33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3" s="160" customFormat="1" ht="18.75" customHeight="1" x14ac:dyDescent="0.3">
      <c r="C4" s="119"/>
      <c r="D4" s="162" t="s">
        <v>574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0" customFormat="1" ht="13.8" thickBot="1" x14ac:dyDescent="0.3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3" s="146" customFormat="1" ht="22.5" customHeight="1" thickBot="1" x14ac:dyDescent="0.3">
      <c r="A7" s="158" t="s">
        <v>41</v>
      </c>
      <c r="B7" s="348" t="s">
        <v>43</v>
      </c>
      <c r="C7" s="157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53" t="s">
        <v>11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3" s="356" customFormat="1" ht="19.5" customHeight="1" x14ac:dyDescent="0.25">
      <c r="A8" s="16">
        <v>1</v>
      </c>
      <c r="B8" s="16">
        <v>1</v>
      </c>
      <c r="C8" s="365">
        <v>178</v>
      </c>
      <c r="D8" s="364" t="s">
        <v>140</v>
      </c>
      <c r="E8" s="363" t="s">
        <v>194</v>
      </c>
      <c r="F8" s="362" t="s">
        <v>207</v>
      </c>
      <c r="G8" s="357" t="s">
        <v>25</v>
      </c>
      <c r="H8" s="366" t="s">
        <v>197</v>
      </c>
      <c r="I8" s="367" t="s">
        <v>198</v>
      </c>
      <c r="J8" s="360">
        <f>IF(ISBLANK(R8),"",TRUNC(0.0462*(R8+657.53)^2)-20000)</f>
        <v>754</v>
      </c>
      <c r="K8" s="358">
        <v>11.45</v>
      </c>
      <c r="L8" s="358">
        <v>11.84</v>
      </c>
      <c r="M8" s="358" t="s">
        <v>81</v>
      </c>
      <c r="N8" s="359">
        <v>4</v>
      </c>
      <c r="O8" s="358">
        <v>12.71</v>
      </c>
      <c r="P8" s="358" t="s">
        <v>81</v>
      </c>
      <c r="Q8" s="358" t="s">
        <v>81</v>
      </c>
      <c r="R8" s="290">
        <f>MAX(K8:M8,O8:Q8)</f>
        <v>12.71</v>
      </c>
      <c r="S8" s="340" t="str">
        <f>IF(ISBLANK(R8),"",IF(R8&lt;8.5,"",IF(R8&gt;=17.2,"TSM",IF(R8&gt;=15.8,"SM",IF(R8&gt;=14,"KSM",IF(R8&gt;=12,"I A",IF(R8&gt;=10,"II A",IF(R8&gt;=8.5,"III A"))))))))</f>
        <v>I A</v>
      </c>
      <c r="T8" s="366" t="s">
        <v>199</v>
      </c>
    </row>
    <row r="9" spans="1:33" s="356" customFormat="1" ht="19.5" customHeight="1" x14ac:dyDescent="0.25">
      <c r="A9" s="16">
        <v>2</v>
      </c>
      <c r="B9" s="16"/>
      <c r="C9" s="365">
        <v>47</v>
      </c>
      <c r="D9" s="364" t="s">
        <v>573</v>
      </c>
      <c r="E9" s="363" t="s">
        <v>572</v>
      </c>
      <c r="F9" s="362" t="s">
        <v>571</v>
      </c>
      <c r="G9" s="357" t="s">
        <v>31</v>
      </c>
      <c r="H9" s="357" t="s">
        <v>32</v>
      </c>
      <c r="I9" s="361"/>
      <c r="J9" s="360" t="s">
        <v>27</v>
      </c>
      <c r="K9" s="358">
        <v>11.31</v>
      </c>
      <c r="L9" s="358">
        <v>11.57</v>
      </c>
      <c r="M9" s="358">
        <v>12.46</v>
      </c>
      <c r="N9" s="359">
        <v>5</v>
      </c>
      <c r="O9" s="358">
        <v>12.43</v>
      </c>
      <c r="P9" s="358">
        <v>12.45</v>
      </c>
      <c r="Q9" s="358" t="s">
        <v>81</v>
      </c>
      <c r="R9" s="290">
        <f>MAX(K9:M9,O9:Q9)</f>
        <v>12.46</v>
      </c>
      <c r="S9" s="340" t="str">
        <f>IF(ISBLANK(R9),"",IF(R9&lt;8.5,"",IF(R9&gt;=17.2,"TSM",IF(R9&gt;=15.8,"SM",IF(R9&gt;=14,"KSM",IF(R9&gt;=12,"I A",IF(R9&gt;=10,"II A",IF(R9&gt;=8.5,"III A"))))))))</f>
        <v>I A</v>
      </c>
      <c r="T9" s="357" t="s">
        <v>178</v>
      </c>
    </row>
    <row r="10" spans="1:33" s="356" customFormat="1" ht="19.5" customHeight="1" x14ac:dyDescent="0.25">
      <c r="A10" s="16">
        <v>3</v>
      </c>
      <c r="B10" s="16">
        <v>2</v>
      </c>
      <c r="C10" s="365">
        <v>92</v>
      </c>
      <c r="D10" s="364" t="s">
        <v>98</v>
      </c>
      <c r="E10" s="363" t="s">
        <v>570</v>
      </c>
      <c r="F10" s="362" t="s">
        <v>569</v>
      </c>
      <c r="G10" s="357" t="s">
        <v>37</v>
      </c>
      <c r="H10" s="357" t="s">
        <v>32</v>
      </c>
      <c r="I10" s="361"/>
      <c r="J10" s="360">
        <f>IF(ISBLANK(R10),"",TRUNC(0.0462*(R10+657.53)^2)-20000)</f>
        <v>626</v>
      </c>
      <c r="K10" s="358">
        <v>10.37</v>
      </c>
      <c r="L10" s="358">
        <v>10.06</v>
      </c>
      <c r="M10" s="358">
        <v>10.08</v>
      </c>
      <c r="N10" s="359">
        <v>3</v>
      </c>
      <c r="O10" s="358">
        <v>10.31</v>
      </c>
      <c r="P10" s="358">
        <v>10.39</v>
      </c>
      <c r="Q10" s="358">
        <v>10.65</v>
      </c>
      <c r="R10" s="290">
        <f>MAX(K10:M10,O10:Q10)</f>
        <v>10.65</v>
      </c>
      <c r="S10" s="340" t="str">
        <f>IF(ISBLANK(R10),"",IF(R10&lt;8.5,"",IF(R10&gt;=17.2,"TSM",IF(R10&gt;=15.8,"SM",IF(R10&gt;=14,"KSM",IF(R10&gt;=12,"I A",IF(R10&gt;=10,"II A",IF(R10&gt;=8.5,"III A"))))))))</f>
        <v>II A</v>
      </c>
      <c r="T10" s="357" t="s">
        <v>63</v>
      </c>
    </row>
    <row r="11" spans="1:33" s="356" customFormat="1" ht="19.5" customHeight="1" x14ac:dyDescent="0.25">
      <c r="A11" s="16">
        <v>4</v>
      </c>
      <c r="B11" s="16"/>
      <c r="C11" s="365">
        <v>23</v>
      </c>
      <c r="D11" s="364" t="s">
        <v>568</v>
      </c>
      <c r="E11" s="363" t="s">
        <v>567</v>
      </c>
      <c r="F11" s="362" t="s">
        <v>566</v>
      </c>
      <c r="G11" s="357" t="s">
        <v>31</v>
      </c>
      <c r="H11" s="357" t="s">
        <v>32</v>
      </c>
      <c r="I11" s="361"/>
      <c r="J11" s="360" t="s">
        <v>27</v>
      </c>
      <c r="K11" s="358">
        <v>9.9499999999999993</v>
      </c>
      <c r="L11" s="358">
        <v>10.119999999999999</v>
      </c>
      <c r="M11" s="358">
        <v>10.28</v>
      </c>
      <c r="N11" s="359">
        <v>2</v>
      </c>
      <c r="O11" s="358">
        <v>10.54</v>
      </c>
      <c r="P11" s="358">
        <v>10.23</v>
      </c>
      <c r="Q11" s="358" t="s">
        <v>81</v>
      </c>
      <c r="R11" s="290">
        <f>MAX(K11:M11,O11:Q11)</f>
        <v>10.54</v>
      </c>
      <c r="S11" s="340" t="str">
        <f>IF(ISBLANK(R11),"",IF(R11&lt;8.5,"",IF(R11&gt;=17.2,"TSM",IF(R11&gt;=15.8,"SM",IF(R11&gt;=14,"KSM",IF(R11&gt;=12,"I A",IF(R11&gt;=10,"II A",IF(R11&gt;=8.5,"III A"))))))))</f>
        <v>II A</v>
      </c>
      <c r="T11" s="357" t="s">
        <v>178</v>
      </c>
    </row>
    <row r="12" spans="1:33" s="356" customFormat="1" ht="19.5" customHeight="1" x14ac:dyDescent="0.25">
      <c r="A12" s="16">
        <v>5</v>
      </c>
      <c r="B12" s="16"/>
      <c r="C12" s="365">
        <v>43</v>
      </c>
      <c r="D12" s="364" t="s">
        <v>151</v>
      </c>
      <c r="E12" s="363" t="s">
        <v>152</v>
      </c>
      <c r="F12" s="362" t="s">
        <v>153</v>
      </c>
      <c r="G12" s="357" t="s">
        <v>31</v>
      </c>
      <c r="H12" s="357" t="s">
        <v>32</v>
      </c>
      <c r="I12" s="361"/>
      <c r="J12" s="360" t="s">
        <v>27</v>
      </c>
      <c r="K12" s="358" t="s">
        <v>81</v>
      </c>
      <c r="L12" s="358">
        <v>9.3000000000000007</v>
      </c>
      <c r="M12" s="358">
        <v>8.9</v>
      </c>
      <c r="N12" s="359">
        <v>1</v>
      </c>
      <c r="O12" s="358">
        <v>9</v>
      </c>
      <c r="P12" s="358">
        <v>8.85</v>
      </c>
      <c r="Q12" s="358">
        <v>8.51</v>
      </c>
      <c r="R12" s="290">
        <f>MAX(K12:M12,O12:Q12)</f>
        <v>9.3000000000000007</v>
      </c>
      <c r="S12" s="340" t="str">
        <f>IF(ISBLANK(R12),"",IF(R12&lt;8.5,"",IF(R12&gt;=17.2,"TSM",IF(R12&gt;=15.8,"SM",IF(R12&gt;=14,"KSM",IF(R12&gt;=12,"I A",IF(R12&gt;=10,"II A",IF(R12&gt;=8.5,"III A"))))))))</f>
        <v>III A</v>
      </c>
      <c r="T12" s="357" t="s">
        <v>120</v>
      </c>
    </row>
    <row r="13" spans="1:33" s="356" customFormat="1" ht="19.5" customHeight="1" x14ac:dyDescent="0.25">
      <c r="A13" s="16"/>
      <c r="B13" s="16"/>
      <c r="C13" s="365">
        <v>50</v>
      </c>
      <c r="D13" s="364" t="s">
        <v>76</v>
      </c>
      <c r="E13" s="363" t="s">
        <v>156</v>
      </c>
      <c r="F13" s="362" t="s">
        <v>157</v>
      </c>
      <c r="G13" s="357" t="s">
        <v>31</v>
      </c>
      <c r="H13" s="357" t="s">
        <v>32</v>
      </c>
      <c r="I13" s="361"/>
      <c r="J13" s="360" t="s">
        <v>27</v>
      </c>
      <c r="K13" s="358"/>
      <c r="L13" s="358"/>
      <c r="M13" s="358"/>
      <c r="N13" s="359"/>
      <c r="O13" s="358"/>
      <c r="P13" s="358"/>
      <c r="Q13" s="358"/>
      <c r="R13" s="290" t="s">
        <v>40</v>
      </c>
      <c r="S13" s="340"/>
      <c r="T13" s="357" t="s">
        <v>120</v>
      </c>
    </row>
    <row r="14" spans="1:33" s="356" customFormat="1" ht="19.5" customHeight="1" x14ac:dyDescent="0.25">
      <c r="A14" s="16"/>
      <c r="B14" s="16"/>
      <c r="C14" s="365">
        <v>39</v>
      </c>
      <c r="D14" s="364" t="s">
        <v>225</v>
      </c>
      <c r="E14" s="363" t="s">
        <v>226</v>
      </c>
      <c r="F14" s="362" t="s">
        <v>227</v>
      </c>
      <c r="G14" s="357" t="s">
        <v>31</v>
      </c>
      <c r="H14" s="357" t="s">
        <v>32</v>
      </c>
      <c r="I14" s="361"/>
      <c r="J14" s="360" t="s">
        <v>27</v>
      </c>
      <c r="K14" s="358"/>
      <c r="L14" s="358"/>
      <c r="M14" s="358"/>
      <c r="N14" s="359"/>
      <c r="O14" s="358"/>
      <c r="P14" s="358"/>
      <c r="Q14" s="358"/>
      <c r="R14" s="290" t="s">
        <v>40</v>
      </c>
      <c r="S14" s="340"/>
      <c r="T14" s="357" t="s">
        <v>218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15"/>
  <sheetViews>
    <sheetView showZeros="0" workbookViewId="0">
      <selection activeCell="S24" sqref="S24"/>
    </sheetView>
  </sheetViews>
  <sheetFormatPr defaultColWidth="9.109375" defaultRowHeight="13.2" x14ac:dyDescent="0.25"/>
  <cols>
    <col min="1" max="2" width="4.33203125" style="120" customWidth="1"/>
    <col min="3" max="3" width="4.44140625" style="117" customWidth="1"/>
    <col min="4" max="4" width="9.44140625" style="117" customWidth="1"/>
    <col min="5" max="5" width="11.33203125" style="117" customWidth="1"/>
    <col min="6" max="6" width="7.33203125" style="117" bestFit="1" customWidth="1"/>
    <col min="7" max="7" width="10.44140625" style="117" customWidth="1"/>
    <col min="8" max="8" width="8.33203125" style="117" customWidth="1"/>
    <col min="9" max="9" width="7.88671875" style="117" customWidth="1"/>
    <col min="10" max="10" width="5.109375" style="118" customWidth="1"/>
    <col min="11" max="13" width="5.44140625" style="119" customWidth="1"/>
    <col min="14" max="14" width="3" style="119" customWidth="1"/>
    <col min="15" max="17" width="5.44140625" style="119" customWidth="1"/>
    <col min="18" max="18" width="5.5546875" style="119" customWidth="1"/>
    <col min="19" max="19" width="4.88671875" style="118" customWidth="1"/>
    <col min="20" max="20" width="17.33203125" style="117" customWidth="1"/>
    <col min="21" max="21" width="3.6640625" style="117" hidden="1" customWidth="1"/>
    <col min="22" max="16384" width="9.109375" style="117"/>
  </cols>
  <sheetData>
    <row r="1" spans="1:34" ht="20.399999999999999" x14ac:dyDescent="0.35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4" ht="17.399999999999999" x14ac:dyDescent="0.3">
      <c r="A2" s="392" t="s">
        <v>20</v>
      </c>
      <c r="B2" s="392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542</v>
      </c>
    </row>
    <row r="3" spans="1:34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4" s="160" customFormat="1" ht="18.75" customHeight="1" x14ac:dyDescent="0.3">
      <c r="C4" s="119"/>
      <c r="D4" s="162" t="s">
        <v>629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20" customFormat="1" ht="13.8" thickBot="1" x14ac:dyDescent="0.3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4" s="146" customFormat="1" ht="22.5" customHeight="1" thickBot="1" x14ac:dyDescent="0.3">
      <c r="A7" s="158" t="s">
        <v>190</v>
      </c>
      <c r="B7" s="348" t="s">
        <v>43</v>
      </c>
      <c r="C7" s="157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53" t="s">
        <v>11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4" s="399" customFormat="1" ht="20.100000000000001" customHeight="1" x14ac:dyDescent="0.25">
      <c r="A8" s="16">
        <v>1</v>
      </c>
      <c r="B8" s="15">
        <v>1</v>
      </c>
      <c r="C8" s="393">
        <v>126</v>
      </c>
      <c r="D8" s="394" t="s">
        <v>630</v>
      </c>
      <c r="E8" s="395" t="s">
        <v>631</v>
      </c>
      <c r="F8" s="396" t="s">
        <v>632</v>
      </c>
      <c r="G8" s="366" t="s">
        <v>103</v>
      </c>
      <c r="H8" s="366" t="s">
        <v>633</v>
      </c>
      <c r="I8" s="367"/>
      <c r="J8" s="360">
        <f>IF(ISBLANK(R8),"",TRUNC(0.042172*(R8+687.7)^2)-20000)</f>
        <v>952</v>
      </c>
      <c r="K8" s="358" t="s">
        <v>81</v>
      </c>
      <c r="L8" s="358">
        <v>16.73</v>
      </c>
      <c r="M8" s="358">
        <v>16.739999999999998</v>
      </c>
      <c r="N8" s="359">
        <v>6</v>
      </c>
      <c r="O8" s="358">
        <v>16.96</v>
      </c>
      <c r="P8" s="358">
        <v>17.16</v>
      </c>
      <c r="Q8" s="358">
        <v>17.12</v>
      </c>
      <c r="R8" s="290">
        <f t="shared" ref="R8:R14" si="0">MAX(K8:M8,O8:Q8)</f>
        <v>17.16</v>
      </c>
      <c r="S8" s="340" t="str">
        <f t="shared" ref="S8:S14" si="1">IF(ISBLANK(R8),"",IF(R8&lt;10.2,"",IF(R8&gt;=19.9,"TSM",IF(R8&gt;=17.5,"SM",IF(R8&gt;=15.6,"KSM",IF(R8&gt;=13.8,"I A",IF(R8&gt;=12,"II A",IF(R8&gt;=10.2,"III A"))))))))</f>
        <v>KSM</v>
      </c>
      <c r="T8" s="397" t="s">
        <v>634</v>
      </c>
      <c r="U8" s="398" t="s">
        <v>635</v>
      </c>
    </row>
    <row r="9" spans="1:34" s="399" customFormat="1" ht="20.100000000000001" customHeight="1" x14ac:dyDescent="0.25">
      <c r="A9" s="16">
        <v>2</v>
      </c>
      <c r="B9" s="15">
        <v>2</v>
      </c>
      <c r="C9" s="393">
        <v>104</v>
      </c>
      <c r="D9" s="394" t="s">
        <v>636</v>
      </c>
      <c r="E9" s="395" t="s">
        <v>637</v>
      </c>
      <c r="F9" s="396" t="s">
        <v>638</v>
      </c>
      <c r="G9" s="366" t="s">
        <v>59</v>
      </c>
      <c r="H9" s="366" t="s">
        <v>32</v>
      </c>
      <c r="I9" s="367"/>
      <c r="J9" s="360">
        <f>IF(ISBLANK(R9),"",TRUNC(0.042172*(R9+687.7)^2)-20000)</f>
        <v>945</v>
      </c>
      <c r="K9" s="358" t="s">
        <v>81</v>
      </c>
      <c r="L9" s="358">
        <v>15.83</v>
      </c>
      <c r="M9" s="358">
        <v>17.05</v>
      </c>
      <c r="N9" s="359">
        <v>7</v>
      </c>
      <c r="O9" s="358">
        <v>16.91</v>
      </c>
      <c r="P9" s="358" t="s">
        <v>81</v>
      </c>
      <c r="Q9" s="358" t="s">
        <v>81</v>
      </c>
      <c r="R9" s="290">
        <f t="shared" si="0"/>
        <v>17.05</v>
      </c>
      <c r="S9" s="340" t="str">
        <f t="shared" si="1"/>
        <v>KSM</v>
      </c>
      <c r="T9" s="397" t="s">
        <v>178</v>
      </c>
      <c r="U9" s="398" t="s">
        <v>639</v>
      </c>
    </row>
    <row r="10" spans="1:34" s="399" customFormat="1" ht="20.100000000000001" customHeight="1" x14ac:dyDescent="0.25">
      <c r="A10" s="16">
        <v>3</v>
      </c>
      <c r="B10" s="15">
        <v>3</v>
      </c>
      <c r="C10" s="393">
        <v>111</v>
      </c>
      <c r="D10" s="394" t="s">
        <v>640</v>
      </c>
      <c r="E10" s="395" t="s">
        <v>641</v>
      </c>
      <c r="F10" s="396" t="s">
        <v>642</v>
      </c>
      <c r="G10" s="366" t="s">
        <v>59</v>
      </c>
      <c r="H10" s="366" t="s">
        <v>32</v>
      </c>
      <c r="I10" s="367"/>
      <c r="J10" s="360">
        <f>IF(ISBLANK(R10),"",TRUNC(0.042172*(R10+687.7)^2)-20000)</f>
        <v>847</v>
      </c>
      <c r="K10" s="358">
        <v>15.14</v>
      </c>
      <c r="L10" s="358">
        <v>15.34</v>
      </c>
      <c r="M10" s="358" t="s">
        <v>81</v>
      </c>
      <c r="N10" s="359">
        <v>5</v>
      </c>
      <c r="O10" s="358" t="s">
        <v>81</v>
      </c>
      <c r="P10" s="358" t="s">
        <v>81</v>
      </c>
      <c r="Q10" s="358">
        <v>15.4</v>
      </c>
      <c r="R10" s="290">
        <f t="shared" si="0"/>
        <v>15.4</v>
      </c>
      <c r="S10" s="340" t="str">
        <f t="shared" si="1"/>
        <v>I A</v>
      </c>
      <c r="T10" s="397" t="s">
        <v>178</v>
      </c>
      <c r="U10" s="398" t="s">
        <v>643</v>
      </c>
    </row>
    <row r="11" spans="1:34" s="399" customFormat="1" ht="20.100000000000001" customHeight="1" x14ac:dyDescent="0.25">
      <c r="A11" s="16">
        <v>4</v>
      </c>
      <c r="B11" s="15">
        <v>4</v>
      </c>
      <c r="C11" s="393">
        <v>82</v>
      </c>
      <c r="D11" s="394" t="s">
        <v>522</v>
      </c>
      <c r="E11" s="395" t="s">
        <v>644</v>
      </c>
      <c r="F11" s="396" t="s">
        <v>645</v>
      </c>
      <c r="G11" s="366" t="s">
        <v>646</v>
      </c>
      <c r="H11" s="366" t="s">
        <v>633</v>
      </c>
      <c r="I11" s="367"/>
      <c r="J11" s="360" t="s">
        <v>647</v>
      </c>
      <c r="K11" s="358" t="s">
        <v>81</v>
      </c>
      <c r="L11" s="358">
        <v>14.33</v>
      </c>
      <c r="M11" s="358">
        <v>14.83</v>
      </c>
      <c r="N11" s="359">
        <v>4</v>
      </c>
      <c r="O11" s="358">
        <v>15.16</v>
      </c>
      <c r="P11" s="358" t="s">
        <v>81</v>
      </c>
      <c r="Q11" s="358" t="s">
        <v>81</v>
      </c>
      <c r="R11" s="290">
        <f t="shared" si="0"/>
        <v>15.16</v>
      </c>
      <c r="S11" s="340" t="str">
        <f t="shared" si="1"/>
        <v>I A</v>
      </c>
      <c r="T11" s="397" t="s">
        <v>648</v>
      </c>
      <c r="U11" s="398" t="s">
        <v>649</v>
      </c>
    </row>
    <row r="12" spans="1:34" s="399" customFormat="1" ht="20.100000000000001" customHeight="1" x14ac:dyDescent="0.25">
      <c r="A12" s="16">
        <v>5</v>
      </c>
      <c r="B12" s="15">
        <v>5</v>
      </c>
      <c r="C12" s="393">
        <v>93</v>
      </c>
      <c r="D12" s="394" t="s">
        <v>650</v>
      </c>
      <c r="E12" s="395" t="s">
        <v>180</v>
      </c>
      <c r="F12" s="396" t="s">
        <v>179</v>
      </c>
      <c r="G12" s="366" t="s">
        <v>37</v>
      </c>
      <c r="H12" s="366" t="s">
        <v>32</v>
      </c>
      <c r="I12" s="367"/>
      <c r="J12" s="360">
        <f>IF(ISBLANK(R12),"",TRUNC(0.042172*(R12+687.7)^2)-20000)</f>
        <v>634</v>
      </c>
      <c r="K12" s="358">
        <v>11.77</v>
      </c>
      <c r="L12" s="358">
        <v>11.79</v>
      </c>
      <c r="M12" s="358">
        <v>11.48</v>
      </c>
      <c r="N12" s="359">
        <v>3</v>
      </c>
      <c r="O12" s="358">
        <v>11.41</v>
      </c>
      <c r="P12" s="358">
        <v>11.22</v>
      </c>
      <c r="Q12" s="358">
        <v>11.6</v>
      </c>
      <c r="R12" s="290">
        <f t="shared" si="0"/>
        <v>11.79</v>
      </c>
      <c r="S12" s="340" t="str">
        <f t="shared" si="1"/>
        <v>III A</v>
      </c>
      <c r="T12" s="397" t="s">
        <v>178</v>
      </c>
      <c r="U12" s="398" t="s">
        <v>27</v>
      </c>
    </row>
    <row r="13" spans="1:34" s="399" customFormat="1" ht="20.100000000000001" customHeight="1" x14ac:dyDescent="0.25">
      <c r="A13" s="16">
        <v>6</v>
      </c>
      <c r="B13" s="15">
        <v>6</v>
      </c>
      <c r="C13" s="393">
        <v>83</v>
      </c>
      <c r="D13" s="394" t="s">
        <v>246</v>
      </c>
      <c r="E13" s="395" t="s">
        <v>374</v>
      </c>
      <c r="F13" s="396" t="s">
        <v>373</v>
      </c>
      <c r="G13" s="366" t="s">
        <v>37</v>
      </c>
      <c r="H13" s="366" t="s">
        <v>32</v>
      </c>
      <c r="I13" s="367"/>
      <c r="J13" s="360">
        <f>IF(ISBLANK(R13),"",TRUNC(0.042172*(R13+687.7)^2)-20000)</f>
        <v>574</v>
      </c>
      <c r="K13" s="358">
        <v>10.77</v>
      </c>
      <c r="L13" s="358">
        <v>10.33</v>
      </c>
      <c r="M13" s="358">
        <v>10.35</v>
      </c>
      <c r="N13" s="359">
        <v>2</v>
      </c>
      <c r="O13" s="358">
        <v>10.75</v>
      </c>
      <c r="P13" s="358">
        <v>10.199999999999999</v>
      </c>
      <c r="Q13" s="358" t="s">
        <v>81</v>
      </c>
      <c r="R13" s="290">
        <f t="shared" si="0"/>
        <v>10.77</v>
      </c>
      <c r="S13" s="340" t="str">
        <f t="shared" si="1"/>
        <v>III A</v>
      </c>
      <c r="T13" s="397" t="s">
        <v>218</v>
      </c>
      <c r="U13" s="398" t="s">
        <v>27</v>
      </c>
    </row>
    <row r="14" spans="1:34" s="399" customFormat="1" ht="20.100000000000001" customHeight="1" x14ac:dyDescent="0.25">
      <c r="A14" s="16">
        <v>7</v>
      </c>
      <c r="B14" s="15">
        <v>7</v>
      </c>
      <c r="C14" s="393">
        <v>88</v>
      </c>
      <c r="D14" s="394" t="s">
        <v>651</v>
      </c>
      <c r="E14" s="395" t="s">
        <v>652</v>
      </c>
      <c r="F14" s="396" t="s">
        <v>653</v>
      </c>
      <c r="G14" s="366" t="s">
        <v>37</v>
      </c>
      <c r="H14" s="366"/>
      <c r="I14" s="367"/>
      <c r="J14" s="360">
        <f>IF(ISBLANK(R14),"",TRUNC(0.042172*(R14+687.7)^2)-20000)</f>
        <v>378</v>
      </c>
      <c r="K14" s="358">
        <v>6.93</v>
      </c>
      <c r="L14" s="358">
        <v>6.7</v>
      </c>
      <c r="M14" s="358">
        <v>7.22</v>
      </c>
      <c r="N14" s="359">
        <v>1</v>
      </c>
      <c r="O14" s="358">
        <v>7.22</v>
      </c>
      <c r="P14" s="358">
        <v>7.44</v>
      </c>
      <c r="Q14" s="358" t="s">
        <v>81</v>
      </c>
      <c r="R14" s="290">
        <f t="shared" si="0"/>
        <v>7.44</v>
      </c>
      <c r="S14" s="340" t="str">
        <f t="shared" si="1"/>
        <v/>
      </c>
      <c r="T14" s="397" t="s">
        <v>654</v>
      </c>
      <c r="U14" s="398" t="s">
        <v>27</v>
      </c>
    </row>
    <row r="15" spans="1:34" s="399" customFormat="1" ht="20.100000000000001" customHeight="1" x14ac:dyDescent="0.25">
      <c r="A15" s="16"/>
      <c r="B15" s="15"/>
      <c r="C15" s="393">
        <v>18</v>
      </c>
      <c r="D15" s="394" t="s">
        <v>258</v>
      </c>
      <c r="E15" s="395" t="s">
        <v>655</v>
      </c>
      <c r="F15" s="396" t="s">
        <v>656</v>
      </c>
      <c r="G15" s="366" t="s">
        <v>31</v>
      </c>
      <c r="H15" s="366" t="s">
        <v>32</v>
      </c>
      <c r="I15" s="367"/>
      <c r="J15" s="360" t="s">
        <v>27</v>
      </c>
      <c r="K15" s="358"/>
      <c r="L15" s="358"/>
      <c r="M15" s="358"/>
      <c r="N15" s="359"/>
      <c r="O15" s="358"/>
      <c r="P15" s="358"/>
      <c r="Q15" s="358"/>
      <c r="R15" s="290" t="s">
        <v>40</v>
      </c>
      <c r="S15" s="340"/>
      <c r="T15" s="397" t="s">
        <v>178</v>
      </c>
      <c r="U15" s="398" t="s">
        <v>27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5"/>
  <sheetViews>
    <sheetView showZeros="0" workbookViewId="0">
      <selection activeCell="A4" sqref="A4"/>
    </sheetView>
  </sheetViews>
  <sheetFormatPr defaultColWidth="9.109375" defaultRowHeight="13.2" x14ac:dyDescent="0.25"/>
  <cols>
    <col min="1" max="2" width="4.5546875" style="120" customWidth="1"/>
    <col min="3" max="3" width="3.88671875" style="117" customWidth="1"/>
    <col min="4" max="4" width="8" style="117" customWidth="1"/>
    <col min="5" max="5" width="12" style="117" customWidth="1"/>
    <col min="6" max="6" width="9" style="117" bestFit="1" customWidth="1"/>
    <col min="7" max="7" width="10.109375" style="117" customWidth="1"/>
    <col min="8" max="8" width="11.33203125" style="117" customWidth="1"/>
    <col min="9" max="9" width="8.33203125" style="117" customWidth="1"/>
    <col min="10" max="10" width="5.109375" style="118" customWidth="1"/>
    <col min="11" max="13" width="5" style="119" customWidth="1"/>
    <col min="14" max="14" width="3.109375" style="119" bestFit="1" customWidth="1"/>
    <col min="15" max="17" width="4.88671875" style="119" customWidth="1"/>
    <col min="18" max="18" width="5.5546875" style="119" customWidth="1"/>
    <col min="19" max="19" width="5.5546875" style="118" customWidth="1"/>
    <col min="20" max="20" width="14.6640625" style="117" customWidth="1"/>
    <col min="21" max="21" width="3.6640625" style="117" hidden="1" customWidth="1"/>
    <col min="22" max="16384" width="9.109375" style="117"/>
  </cols>
  <sheetData>
    <row r="1" spans="1:34" ht="20.399999999999999" x14ac:dyDescent="0.35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4" ht="17.399999999999999" x14ac:dyDescent="0.3">
      <c r="A2" s="232" t="s">
        <v>20</v>
      </c>
      <c r="B2" s="232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18</v>
      </c>
    </row>
    <row r="3" spans="1:34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4" s="160" customFormat="1" ht="18.75" customHeight="1" x14ac:dyDescent="0.3">
      <c r="C4" s="119"/>
      <c r="D4" s="162" t="s">
        <v>192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s="160" customFormat="1" ht="4.95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20" customFormat="1" ht="13.8" thickBot="1" x14ac:dyDescent="0.3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4" s="146" customFormat="1" ht="22.5" customHeight="1" thickBot="1" x14ac:dyDescent="0.3">
      <c r="A7" s="158" t="s">
        <v>190</v>
      </c>
      <c r="B7" s="233" t="s">
        <v>43</v>
      </c>
      <c r="C7" s="234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47" t="s">
        <v>189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4" s="220" customFormat="1" ht="20.100000000000001" customHeight="1" x14ac:dyDescent="0.25">
      <c r="A8" s="16">
        <v>1</v>
      </c>
      <c r="B8" s="15"/>
      <c r="C8" s="231">
        <v>187</v>
      </c>
      <c r="D8" s="230" t="s">
        <v>193</v>
      </c>
      <c r="E8" s="229" t="s">
        <v>194</v>
      </c>
      <c r="F8" s="228" t="s">
        <v>195</v>
      </c>
      <c r="G8" s="221" t="s">
        <v>196</v>
      </c>
      <c r="H8" s="221" t="s">
        <v>197</v>
      </c>
      <c r="I8" s="227" t="s">
        <v>198</v>
      </c>
      <c r="J8" s="235" t="s">
        <v>27</v>
      </c>
      <c r="K8" s="236" t="s">
        <v>81</v>
      </c>
      <c r="L8" s="236" t="s">
        <v>81</v>
      </c>
      <c r="M8" s="236" t="s">
        <v>81</v>
      </c>
      <c r="N8" s="237">
        <v>1</v>
      </c>
      <c r="O8" s="236">
        <v>55.56</v>
      </c>
      <c r="P8" s="236">
        <v>56.81</v>
      </c>
      <c r="Q8" s="236">
        <v>56.54</v>
      </c>
      <c r="R8" s="238">
        <f t="shared" ref="R8:R15" si="0">MAX(K8:M8,O8:Q8)</f>
        <v>56.81</v>
      </c>
      <c r="S8" s="239" t="str">
        <f t="shared" ref="S8:S15" si="1">IF(ISBLANK(R8),"",IF(R8&lt;29,"",IF(R8&gt;=58.5,"TSM",IF(R8&gt;=54,"SM",IF(R8&gt;=48,"KSM",IF(R8&gt;=42,"I A",IF(R8&gt;=35,"II A",IF(R8&gt;=29,"III A"))))))))</f>
        <v>SM</v>
      </c>
      <c r="T8" s="221" t="s">
        <v>199</v>
      </c>
      <c r="U8" s="240"/>
    </row>
    <row r="9" spans="1:34" s="220" customFormat="1" ht="20.100000000000001" customHeight="1" x14ac:dyDescent="0.25">
      <c r="A9" s="16">
        <v>2</v>
      </c>
      <c r="B9" s="15"/>
      <c r="C9" s="231">
        <v>155</v>
      </c>
      <c r="D9" s="230" t="s">
        <v>200</v>
      </c>
      <c r="E9" s="229" t="s">
        <v>201</v>
      </c>
      <c r="F9" s="228" t="s">
        <v>202</v>
      </c>
      <c r="G9" s="221" t="s">
        <v>203</v>
      </c>
      <c r="H9" s="221" t="s">
        <v>204</v>
      </c>
      <c r="I9" s="227"/>
      <c r="J9" s="235" t="s">
        <v>27</v>
      </c>
      <c r="K9" s="236" t="s">
        <v>81</v>
      </c>
      <c r="L9" s="236">
        <v>46.25</v>
      </c>
      <c r="M9" s="236" t="s">
        <v>81</v>
      </c>
      <c r="N9" s="237">
        <v>6</v>
      </c>
      <c r="O9" s="236">
        <v>46</v>
      </c>
      <c r="P9" s="236" t="s">
        <v>81</v>
      </c>
      <c r="Q9" s="236">
        <v>48.46</v>
      </c>
      <c r="R9" s="238">
        <f t="shared" si="0"/>
        <v>48.46</v>
      </c>
      <c r="S9" s="239" t="str">
        <f t="shared" si="1"/>
        <v>KSM</v>
      </c>
      <c r="T9" s="221" t="s">
        <v>205</v>
      </c>
      <c r="U9" s="240" t="s">
        <v>206</v>
      </c>
    </row>
    <row r="10" spans="1:34" s="220" customFormat="1" ht="20.100000000000001" customHeight="1" x14ac:dyDescent="0.25">
      <c r="A10" s="16">
        <v>3</v>
      </c>
      <c r="B10" s="15">
        <v>1</v>
      </c>
      <c r="C10" s="231">
        <v>178</v>
      </c>
      <c r="D10" s="230" t="s">
        <v>140</v>
      </c>
      <c r="E10" s="229" t="s">
        <v>194</v>
      </c>
      <c r="F10" s="228" t="s">
        <v>207</v>
      </c>
      <c r="G10" s="221" t="s">
        <v>25</v>
      </c>
      <c r="H10" s="221" t="s">
        <v>197</v>
      </c>
      <c r="I10" s="227" t="s">
        <v>198</v>
      </c>
      <c r="J10" s="235">
        <f>IF(ISBLANK(R10),"",TRUNC(0.0040277*(R10+2227.3)^2)-20000)</f>
        <v>846</v>
      </c>
      <c r="K10" s="236">
        <v>44.16</v>
      </c>
      <c r="L10" s="236">
        <v>47.35</v>
      </c>
      <c r="M10" s="236">
        <v>46.82</v>
      </c>
      <c r="N10" s="237">
        <v>7</v>
      </c>
      <c r="O10" s="236">
        <v>47.71</v>
      </c>
      <c r="P10" s="236">
        <v>46.38</v>
      </c>
      <c r="Q10" s="236" t="s">
        <v>81</v>
      </c>
      <c r="R10" s="238">
        <f t="shared" si="0"/>
        <v>47.71</v>
      </c>
      <c r="S10" s="239" t="str">
        <f t="shared" si="1"/>
        <v>I A</v>
      </c>
      <c r="T10" s="221" t="s">
        <v>199</v>
      </c>
      <c r="U10" s="240" t="s">
        <v>208</v>
      </c>
    </row>
    <row r="11" spans="1:34" s="220" customFormat="1" ht="20.100000000000001" customHeight="1" x14ac:dyDescent="0.25">
      <c r="A11" s="16">
        <v>4</v>
      </c>
      <c r="B11" s="15"/>
      <c r="C11" s="231">
        <v>154</v>
      </c>
      <c r="D11" s="230" t="s">
        <v>209</v>
      </c>
      <c r="E11" s="229" t="s">
        <v>210</v>
      </c>
      <c r="F11" s="228" t="s">
        <v>211</v>
      </c>
      <c r="G11" s="221" t="s">
        <v>203</v>
      </c>
      <c r="H11" s="221" t="s">
        <v>212</v>
      </c>
      <c r="I11" s="227" t="s">
        <v>213</v>
      </c>
      <c r="J11" s="235" t="s">
        <v>27</v>
      </c>
      <c r="K11" s="236" t="s">
        <v>81</v>
      </c>
      <c r="L11" s="236">
        <v>43.47</v>
      </c>
      <c r="M11" s="236">
        <v>44.31</v>
      </c>
      <c r="N11" s="237">
        <v>5</v>
      </c>
      <c r="O11" s="236">
        <v>45.4</v>
      </c>
      <c r="P11" s="236">
        <v>43</v>
      </c>
      <c r="Q11" s="236">
        <v>43.26</v>
      </c>
      <c r="R11" s="238">
        <f t="shared" si="0"/>
        <v>45.4</v>
      </c>
      <c r="S11" s="239" t="str">
        <f t="shared" si="1"/>
        <v>I A</v>
      </c>
      <c r="T11" s="221" t="s">
        <v>205</v>
      </c>
      <c r="U11" s="240" t="s">
        <v>214</v>
      </c>
    </row>
    <row r="12" spans="1:34" s="220" customFormat="1" ht="20.100000000000001" customHeight="1" x14ac:dyDescent="0.25">
      <c r="A12" s="16">
        <v>5</v>
      </c>
      <c r="B12" s="15"/>
      <c r="C12" s="231">
        <v>32</v>
      </c>
      <c r="D12" s="230" t="s">
        <v>215</v>
      </c>
      <c r="E12" s="229" t="s">
        <v>216</v>
      </c>
      <c r="F12" s="228" t="s">
        <v>217</v>
      </c>
      <c r="G12" s="221" t="s">
        <v>31</v>
      </c>
      <c r="H12" s="221" t="s">
        <v>32</v>
      </c>
      <c r="I12" s="227"/>
      <c r="J12" s="235" t="s">
        <v>27</v>
      </c>
      <c r="K12" s="236">
        <v>27.8</v>
      </c>
      <c r="L12" s="236" t="s">
        <v>81</v>
      </c>
      <c r="M12" s="236" t="s">
        <v>81</v>
      </c>
      <c r="N12" s="237">
        <v>3</v>
      </c>
      <c r="O12" s="236">
        <v>29.88</v>
      </c>
      <c r="P12" s="236" t="s">
        <v>81</v>
      </c>
      <c r="Q12" s="236">
        <v>30.92</v>
      </c>
      <c r="R12" s="238">
        <f t="shared" si="0"/>
        <v>30.92</v>
      </c>
      <c r="S12" s="239" t="str">
        <f t="shared" si="1"/>
        <v>III A</v>
      </c>
      <c r="T12" s="221" t="s">
        <v>218</v>
      </c>
      <c r="U12" s="240" t="s">
        <v>219</v>
      </c>
    </row>
    <row r="13" spans="1:34" s="220" customFormat="1" ht="20.100000000000001" customHeight="1" x14ac:dyDescent="0.25">
      <c r="A13" s="16">
        <v>6</v>
      </c>
      <c r="B13" s="15"/>
      <c r="C13" s="231">
        <v>152</v>
      </c>
      <c r="D13" s="230" t="s">
        <v>62</v>
      </c>
      <c r="E13" s="229" t="s">
        <v>220</v>
      </c>
      <c r="F13" s="228" t="s">
        <v>221</v>
      </c>
      <c r="G13" s="221" t="s">
        <v>222</v>
      </c>
      <c r="H13" s="221" t="s">
        <v>204</v>
      </c>
      <c r="I13" s="227"/>
      <c r="J13" s="235" t="s">
        <v>27</v>
      </c>
      <c r="K13" s="236">
        <v>27.4</v>
      </c>
      <c r="L13" s="236">
        <v>29.9</v>
      </c>
      <c r="M13" s="236">
        <v>28.07</v>
      </c>
      <c r="N13" s="237">
        <v>4</v>
      </c>
      <c r="O13" s="236">
        <v>26.36</v>
      </c>
      <c r="P13" s="236" t="s">
        <v>81</v>
      </c>
      <c r="Q13" s="236" t="s">
        <v>81</v>
      </c>
      <c r="R13" s="238">
        <f t="shared" si="0"/>
        <v>29.9</v>
      </c>
      <c r="S13" s="239" t="str">
        <f t="shared" si="1"/>
        <v>III A</v>
      </c>
      <c r="T13" s="221" t="s">
        <v>223</v>
      </c>
      <c r="U13" s="240" t="s">
        <v>224</v>
      </c>
    </row>
    <row r="14" spans="1:34" s="220" customFormat="1" ht="20.100000000000001" customHeight="1" x14ac:dyDescent="0.25">
      <c r="A14" s="16">
        <v>7</v>
      </c>
      <c r="B14" s="15"/>
      <c r="C14" s="231">
        <v>39</v>
      </c>
      <c r="D14" s="230" t="s">
        <v>225</v>
      </c>
      <c r="E14" s="229" t="s">
        <v>226</v>
      </c>
      <c r="F14" s="228" t="s">
        <v>227</v>
      </c>
      <c r="G14" s="221" t="s">
        <v>31</v>
      </c>
      <c r="H14" s="221" t="s">
        <v>32</v>
      </c>
      <c r="I14" s="227"/>
      <c r="J14" s="235" t="s">
        <v>27</v>
      </c>
      <c r="K14" s="236">
        <v>27.52</v>
      </c>
      <c r="L14" s="236" t="s">
        <v>228</v>
      </c>
      <c r="M14" s="236"/>
      <c r="N14" s="237"/>
      <c r="O14" s="236"/>
      <c r="P14" s="236"/>
      <c r="Q14" s="236"/>
      <c r="R14" s="238">
        <f t="shared" si="0"/>
        <v>27.52</v>
      </c>
      <c r="S14" s="239" t="str">
        <f t="shared" si="1"/>
        <v/>
      </c>
      <c r="T14" s="221" t="s">
        <v>218</v>
      </c>
      <c r="U14" s="240" t="s">
        <v>27</v>
      </c>
    </row>
    <row r="15" spans="1:34" s="220" customFormat="1" ht="20.100000000000001" customHeight="1" x14ac:dyDescent="0.25">
      <c r="A15" s="16">
        <v>8</v>
      </c>
      <c r="B15" s="15"/>
      <c r="C15" s="231">
        <v>188</v>
      </c>
      <c r="D15" s="230" t="s">
        <v>229</v>
      </c>
      <c r="E15" s="229" t="s">
        <v>230</v>
      </c>
      <c r="F15" s="228" t="s">
        <v>231</v>
      </c>
      <c r="G15" s="221" t="s">
        <v>196</v>
      </c>
      <c r="H15" s="221" t="s">
        <v>197</v>
      </c>
      <c r="I15" s="227" t="s">
        <v>198</v>
      </c>
      <c r="J15" s="235" t="s">
        <v>27</v>
      </c>
      <c r="K15" s="236" t="s">
        <v>81</v>
      </c>
      <c r="L15" s="236" t="s">
        <v>81</v>
      </c>
      <c r="M15" s="236">
        <v>27.03</v>
      </c>
      <c r="N15" s="237">
        <v>2</v>
      </c>
      <c r="O15" s="236" t="s">
        <v>81</v>
      </c>
      <c r="P15" s="236" t="s">
        <v>81</v>
      </c>
      <c r="Q15" s="236">
        <v>27.3</v>
      </c>
      <c r="R15" s="238">
        <f t="shared" si="0"/>
        <v>27.3</v>
      </c>
      <c r="S15" s="239" t="str">
        <f t="shared" si="1"/>
        <v/>
      </c>
      <c r="T15" s="221" t="s">
        <v>199</v>
      </c>
      <c r="U15" s="240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"/>
  <sheetViews>
    <sheetView showZeros="0" workbookViewId="0">
      <selection activeCell="A3" sqref="A3"/>
    </sheetView>
  </sheetViews>
  <sheetFormatPr defaultColWidth="9.109375" defaultRowHeight="13.2" x14ac:dyDescent="0.25"/>
  <cols>
    <col min="1" max="2" width="4.88671875" style="120" customWidth="1"/>
    <col min="3" max="3" width="3.88671875" style="117" customWidth="1"/>
    <col min="4" max="4" width="9" style="117" customWidth="1"/>
    <col min="5" max="5" width="12" style="117" customWidth="1"/>
    <col min="6" max="6" width="9" style="117" bestFit="1" customWidth="1"/>
    <col min="7" max="7" width="6.33203125" style="117" customWidth="1"/>
    <col min="8" max="8" width="6.44140625" style="117" customWidth="1"/>
    <col min="9" max="9" width="7" style="117" customWidth="1"/>
    <col min="10" max="10" width="5.5546875" style="118" customWidth="1"/>
    <col min="11" max="13" width="5.44140625" style="119" customWidth="1"/>
    <col min="14" max="14" width="3.109375" style="119" bestFit="1" customWidth="1"/>
    <col min="15" max="18" width="5.44140625" style="119" customWidth="1"/>
    <col min="19" max="19" width="4.109375" style="118" customWidth="1"/>
    <col min="20" max="20" width="16" style="117" customWidth="1"/>
    <col min="21" max="16384" width="9.109375" style="117"/>
  </cols>
  <sheetData>
    <row r="1" spans="1:33" ht="20.399999999999999" x14ac:dyDescent="0.35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3" ht="17.399999999999999" x14ac:dyDescent="0.3">
      <c r="A2" s="232" t="s">
        <v>20</v>
      </c>
      <c r="B2" s="232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18</v>
      </c>
    </row>
    <row r="3" spans="1:33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3" s="160" customFormat="1" ht="18.75" customHeight="1" x14ac:dyDescent="0.3">
      <c r="C4" s="119"/>
      <c r="D4" s="162" t="s">
        <v>191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60" customFormat="1" ht="5.4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0" customFormat="1" ht="13.8" thickBot="1" x14ac:dyDescent="0.3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3" s="146" customFormat="1" ht="22.5" customHeight="1" thickBot="1" x14ac:dyDescent="0.3">
      <c r="A7" s="158" t="s">
        <v>190</v>
      </c>
      <c r="B7" s="158" t="s">
        <v>43</v>
      </c>
      <c r="C7" s="157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47" t="s">
        <v>189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3" s="220" customFormat="1" ht="19.95" customHeight="1" x14ac:dyDescent="0.25">
      <c r="A8" s="16">
        <v>1</v>
      </c>
      <c r="B8" s="15">
        <v>1</v>
      </c>
      <c r="C8" s="231">
        <v>44</v>
      </c>
      <c r="D8" s="230" t="s">
        <v>188</v>
      </c>
      <c r="E8" s="229" t="s">
        <v>187</v>
      </c>
      <c r="F8" s="228" t="s">
        <v>186</v>
      </c>
      <c r="G8" s="221" t="s">
        <v>59</v>
      </c>
      <c r="H8" s="221" t="s">
        <v>32</v>
      </c>
      <c r="I8" s="227"/>
      <c r="J8" s="226">
        <f>IF(ISBLANK(R8),"",TRUNC(0.004007*(R8+2232.6)^2)-20000)</f>
        <v>1014</v>
      </c>
      <c r="K8" s="224">
        <v>56.05</v>
      </c>
      <c r="L8" s="224" t="s">
        <v>81</v>
      </c>
      <c r="M8" s="224">
        <v>57.45</v>
      </c>
      <c r="N8" s="225">
        <v>3</v>
      </c>
      <c r="O8" s="224">
        <v>57.21</v>
      </c>
      <c r="P8" s="224" t="s">
        <v>81</v>
      </c>
      <c r="Q8" s="224" t="s">
        <v>81</v>
      </c>
      <c r="R8" s="223">
        <f>MAX(K8:M8,O8:Q8)</f>
        <v>57.45</v>
      </c>
      <c r="S8" s="222" t="str">
        <f>IF(ISBLANK(R8),"",IF(R8&lt;30,"",IF(R8&gt;=62.5,"TSM",IF(R8&gt;=56,"SM",IF(R8&gt;=51,"KSM",IF(R8&gt;=45,"I A",IF(R8&gt;=37,"II A",IF(R8&gt;=30,"III A"))))))))</f>
        <v>SM</v>
      </c>
      <c r="T8" s="221" t="s">
        <v>182</v>
      </c>
    </row>
    <row r="9" spans="1:33" s="220" customFormat="1" ht="19.95" customHeight="1" x14ac:dyDescent="0.25">
      <c r="A9" s="16">
        <v>2</v>
      </c>
      <c r="B9" s="15">
        <v>2</v>
      </c>
      <c r="C9" s="231">
        <v>166</v>
      </c>
      <c r="D9" s="230" t="s">
        <v>185</v>
      </c>
      <c r="E9" s="229" t="s">
        <v>184</v>
      </c>
      <c r="F9" s="228" t="s">
        <v>183</v>
      </c>
      <c r="G9" s="221" t="s">
        <v>25</v>
      </c>
      <c r="H9" s="221" t="s">
        <v>32</v>
      </c>
      <c r="I9" s="227"/>
      <c r="J9" s="226">
        <f>IF(ISBLANK(R9),"",TRUNC(0.004007*(R9+2232.6)^2)-20000)</f>
        <v>961</v>
      </c>
      <c r="K9" s="224">
        <v>51.95</v>
      </c>
      <c r="L9" s="224">
        <v>53.93</v>
      </c>
      <c r="M9" s="224">
        <v>54.57</v>
      </c>
      <c r="N9" s="225">
        <v>2</v>
      </c>
      <c r="O9" s="224">
        <v>53.01</v>
      </c>
      <c r="P9" s="224">
        <v>54.02</v>
      </c>
      <c r="Q9" s="224">
        <v>53.96</v>
      </c>
      <c r="R9" s="223">
        <f>MAX(K9:M9,O9:Q9)</f>
        <v>54.57</v>
      </c>
      <c r="S9" s="222" t="str">
        <f>IF(ISBLANK(R9),"",IF(R9&lt;30,"",IF(R9&gt;=62.5,"TSM",IF(R9&gt;=56,"SM",IF(R9&gt;=51,"KSM",IF(R9&gt;=45,"I A",IF(R9&gt;=37,"II A",IF(R9&gt;=30,"III A"))))))))</f>
        <v>KSM</v>
      </c>
      <c r="T9" s="221" t="s">
        <v>182</v>
      </c>
    </row>
    <row r="10" spans="1:33" s="220" customFormat="1" ht="19.95" customHeight="1" x14ac:dyDescent="0.25">
      <c r="A10" s="16">
        <v>3</v>
      </c>
      <c r="B10" s="15">
        <v>3</v>
      </c>
      <c r="C10" s="231">
        <v>93</v>
      </c>
      <c r="D10" s="230" t="s">
        <v>181</v>
      </c>
      <c r="E10" s="229" t="s">
        <v>180</v>
      </c>
      <c r="F10" s="228" t="s">
        <v>179</v>
      </c>
      <c r="G10" s="221" t="s">
        <v>37</v>
      </c>
      <c r="H10" s="221" t="s">
        <v>32</v>
      </c>
      <c r="I10" s="227"/>
      <c r="J10" s="226">
        <f>IF(ISBLANK(R10),"",TRUNC(0.004007*(R10+2232.6)^2)-20000)</f>
        <v>921</v>
      </c>
      <c r="K10" s="224">
        <v>47.15</v>
      </c>
      <c r="L10" s="224">
        <v>50.85</v>
      </c>
      <c r="M10" s="224">
        <v>52.41</v>
      </c>
      <c r="N10" s="225">
        <v>1</v>
      </c>
      <c r="O10" s="224">
        <v>51.47</v>
      </c>
      <c r="P10" s="224">
        <v>48.92</v>
      </c>
      <c r="Q10" s="224">
        <v>50.7</v>
      </c>
      <c r="R10" s="223">
        <f>MAX(K10:M10,O10:Q10)</f>
        <v>52.41</v>
      </c>
      <c r="S10" s="222" t="str">
        <f>IF(ISBLANK(R10),"",IF(R10&lt;30,"",IF(R10&gt;=62.5,"TSM",IF(R10&gt;=56,"SM",IF(R10&gt;=51,"KSM",IF(R10&gt;=45,"I A",IF(R10&gt;=37,"II A",IF(R10&gt;=30,"III A"))))))))</f>
        <v>KSM</v>
      </c>
      <c r="T10" s="221" t="s">
        <v>178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1"/>
  <sheetViews>
    <sheetView showZeros="0" workbookViewId="0">
      <selection activeCell="A3" sqref="A3"/>
    </sheetView>
  </sheetViews>
  <sheetFormatPr defaultColWidth="9.109375" defaultRowHeight="13.2" x14ac:dyDescent="0.25"/>
  <cols>
    <col min="1" max="2" width="4.109375" style="120" customWidth="1"/>
    <col min="3" max="3" width="3.88671875" style="117" customWidth="1"/>
    <col min="4" max="4" width="10.33203125" style="117" customWidth="1"/>
    <col min="5" max="5" width="12.109375" style="117" customWidth="1"/>
    <col min="6" max="6" width="8.88671875" style="117" customWidth="1"/>
    <col min="7" max="7" width="10.44140625" style="117" bestFit="1" customWidth="1"/>
    <col min="8" max="8" width="11.109375" style="117" customWidth="1"/>
    <col min="9" max="9" width="5" style="117" bestFit="1" customWidth="1"/>
    <col min="10" max="10" width="5.109375" style="118" customWidth="1"/>
    <col min="11" max="13" width="5" style="119" customWidth="1"/>
    <col min="14" max="14" width="3.109375" style="119" customWidth="1"/>
    <col min="15" max="17" width="4.88671875" style="119" customWidth="1"/>
    <col min="18" max="18" width="5.6640625" style="119" customWidth="1"/>
    <col min="19" max="19" width="5.6640625" style="118" customWidth="1"/>
    <col min="20" max="20" width="17.33203125" style="117" customWidth="1"/>
    <col min="21" max="16384" width="9.109375" style="117"/>
  </cols>
  <sheetData>
    <row r="1" spans="1:33" ht="20.399999999999999" x14ac:dyDescent="0.35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3" ht="17.399999999999999" x14ac:dyDescent="0.3">
      <c r="A2" s="334" t="s">
        <v>20</v>
      </c>
      <c r="B2" s="334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18</v>
      </c>
    </row>
    <row r="3" spans="1:33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3" s="160" customFormat="1" ht="18.75" customHeight="1" x14ac:dyDescent="0.3">
      <c r="C4" s="119"/>
      <c r="D4" s="162" t="s">
        <v>451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0" customFormat="1" ht="13.8" thickBot="1" x14ac:dyDescent="0.3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3" s="120" customFormat="1" ht="22.5" customHeight="1" thickBot="1" x14ac:dyDescent="0.3">
      <c r="A7" s="279" t="s">
        <v>190</v>
      </c>
      <c r="B7" s="349" t="s">
        <v>43</v>
      </c>
      <c r="C7" s="278" t="s">
        <v>16</v>
      </c>
      <c r="D7" s="277" t="s">
        <v>15</v>
      </c>
      <c r="E7" s="276" t="s">
        <v>14</v>
      </c>
      <c r="F7" s="275" t="s">
        <v>13</v>
      </c>
      <c r="G7" s="268" t="s">
        <v>12</v>
      </c>
      <c r="H7" s="274" t="s">
        <v>11</v>
      </c>
      <c r="I7" s="268" t="s">
        <v>10</v>
      </c>
      <c r="J7" s="268" t="s">
        <v>9</v>
      </c>
      <c r="K7" s="273">
        <v>1</v>
      </c>
      <c r="L7" s="271">
        <v>2</v>
      </c>
      <c r="M7" s="271">
        <v>3</v>
      </c>
      <c r="N7" s="272" t="s">
        <v>108</v>
      </c>
      <c r="O7" s="271">
        <v>4</v>
      </c>
      <c r="P7" s="271">
        <v>5</v>
      </c>
      <c r="Q7" s="270">
        <v>6</v>
      </c>
      <c r="R7" s="269" t="s">
        <v>107</v>
      </c>
      <c r="S7" s="268" t="s">
        <v>4</v>
      </c>
      <c r="T7" s="268" t="s">
        <v>3</v>
      </c>
    </row>
    <row r="8" spans="1:33" s="322" customFormat="1" ht="20.100000000000001" customHeight="1" x14ac:dyDescent="0.25">
      <c r="A8" s="16">
        <v>1</v>
      </c>
      <c r="B8" s="16">
        <v>1</v>
      </c>
      <c r="C8" s="333">
        <v>116</v>
      </c>
      <c r="D8" s="332" t="s">
        <v>76</v>
      </c>
      <c r="E8" s="331" t="s">
        <v>450</v>
      </c>
      <c r="F8" s="330" t="s">
        <v>449</v>
      </c>
      <c r="G8" s="323" t="s">
        <v>59</v>
      </c>
      <c r="H8" s="323" t="s">
        <v>32</v>
      </c>
      <c r="I8" s="329"/>
      <c r="J8" s="328">
        <f>IF(ISBLANK(R8),"",TRUNC(0.004073*(R8+2214.9)^2)-20000)</f>
        <v>760</v>
      </c>
      <c r="K8" s="326">
        <v>42.8</v>
      </c>
      <c r="L8" s="326" t="s">
        <v>81</v>
      </c>
      <c r="M8" s="326">
        <v>42.1</v>
      </c>
      <c r="N8" s="327">
        <v>3</v>
      </c>
      <c r="O8" s="326" t="s">
        <v>81</v>
      </c>
      <c r="P8" s="326" t="s">
        <v>81</v>
      </c>
      <c r="Q8" s="326">
        <v>41.96</v>
      </c>
      <c r="R8" s="325">
        <f>MAX(K8:M8,O8:Q8)</f>
        <v>42.8</v>
      </c>
      <c r="S8" s="324" t="str">
        <f>IF(ISBLANK(R8),"",IF(R8&lt;27,"",IF(R8&gt;=59,"TSM",IF(R8&gt;=54,"SM",IF(R8&gt;=48,"KSM",IF(R8&gt;=41,"I A",IF(R8&gt;=33,"II A",IF(R8&gt;=27,"III A"))))))))</f>
        <v>I A</v>
      </c>
      <c r="T8" s="323" t="s">
        <v>375</v>
      </c>
    </row>
    <row r="9" spans="1:33" s="322" customFormat="1" ht="20.100000000000001" customHeight="1" x14ac:dyDescent="0.25">
      <c r="A9" s="16">
        <v>2</v>
      </c>
      <c r="B9" s="16"/>
      <c r="C9" s="333">
        <v>153</v>
      </c>
      <c r="D9" s="332" t="s">
        <v>448</v>
      </c>
      <c r="E9" s="331" t="s">
        <v>447</v>
      </c>
      <c r="F9" s="330" t="s">
        <v>446</v>
      </c>
      <c r="G9" s="323" t="s">
        <v>445</v>
      </c>
      <c r="H9" s="323" t="s">
        <v>204</v>
      </c>
      <c r="I9" s="329"/>
      <c r="J9" s="328" t="s">
        <v>27</v>
      </c>
      <c r="K9" s="326">
        <v>36.020000000000003</v>
      </c>
      <c r="L9" s="326">
        <v>33.35</v>
      </c>
      <c r="M9" s="326">
        <v>36.5</v>
      </c>
      <c r="N9" s="327">
        <v>2</v>
      </c>
      <c r="O9" s="326">
        <v>35.04</v>
      </c>
      <c r="P9" s="326">
        <v>35.9</v>
      </c>
      <c r="Q9" s="326" t="s">
        <v>81</v>
      </c>
      <c r="R9" s="325">
        <f>MAX(K9:M9,O9:Q9)</f>
        <v>36.5</v>
      </c>
      <c r="S9" s="324" t="str">
        <f>IF(ISBLANK(R9),"",IF(R9&lt;27,"",IF(R9&gt;=59,"TSM",IF(R9&gt;=54,"SM",IF(R9&gt;=48,"KSM",IF(R9&gt;=41,"I A",IF(R9&gt;=33,"II A",IF(R9&gt;=27,"III A"))))))))</f>
        <v>II A</v>
      </c>
      <c r="T9" s="323" t="s">
        <v>444</v>
      </c>
    </row>
    <row r="10" spans="1:33" s="322" customFormat="1" ht="20.100000000000001" customHeight="1" x14ac:dyDescent="0.25">
      <c r="A10" s="16">
        <v>3</v>
      </c>
      <c r="B10" s="16"/>
      <c r="C10" s="333">
        <v>68</v>
      </c>
      <c r="D10" s="332" t="s">
        <v>113</v>
      </c>
      <c r="E10" s="331" t="s">
        <v>443</v>
      </c>
      <c r="F10" s="330" t="s">
        <v>442</v>
      </c>
      <c r="G10" s="323" t="s">
        <v>31</v>
      </c>
      <c r="H10" s="323" t="s">
        <v>32</v>
      </c>
      <c r="I10" s="329"/>
      <c r="J10" s="328" t="s">
        <v>27</v>
      </c>
      <c r="K10" s="326">
        <v>35.94</v>
      </c>
      <c r="L10" s="326" t="s">
        <v>27</v>
      </c>
      <c r="M10" s="326" t="s">
        <v>81</v>
      </c>
      <c r="N10" s="327">
        <v>1</v>
      </c>
      <c r="O10" s="326">
        <v>30.82</v>
      </c>
      <c r="P10" s="326" t="s">
        <v>81</v>
      </c>
      <c r="Q10" s="326" t="s">
        <v>81</v>
      </c>
      <c r="R10" s="325">
        <f>MAX(K10:M10,O10:Q10)</f>
        <v>35.94</v>
      </c>
      <c r="S10" s="324" t="str">
        <f>IF(ISBLANK(R10),"",IF(R10&lt;27,"",IF(R10&gt;=59,"TSM",IF(R10&gt;=54,"SM",IF(R10&gt;=48,"KSM",IF(R10&gt;=41,"I A",IF(R10&gt;=33,"II A",IF(R10&gt;=27,"III A"))))))))</f>
        <v>II A</v>
      </c>
      <c r="T10" s="323" t="s">
        <v>438</v>
      </c>
    </row>
    <row r="11" spans="1:33" s="322" customFormat="1" ht="20.100000000000001" customHeight="1" x14ac:dyDescent="0.25">
      <c r="A11" s="16"/>
      <c r="B11" s="16"/>
      <c r="C11" s="333">
        <v>41</v>
      </c>
      <c r="D11" s="332" t="s">
        <v>441</v>
      </c>
      <c r="E11" s="331" t="s">
        <v>440</v>
      </c>
      <c r="F11" s="330" t="s">
        <v>439</v>
      </c>
      <c r="G11" s="323" t="s">
        <v>31</v>
      </c>
      <c r="H11" s="323" t="s">
        <v>32</v>
      </c>
      <c r="I11" s="329"/>
      <c r="J11" s="328" t="s">
        <v>27</v>
      </c>
      <c r="K11" s="326"/>
      <c r="L11" s="326"/>
      <c r="M11" s="326"/>
      <c r="N11" s="327"/>
      <c r="O11" s="326"/>
      <c r="P11" s="326"/>
      <c r="Q11" s="326"/>
      <c r="R11" s="325" t="s">
        <v>40</v>
      </c>
      <c r="S11" s="324"/>
      <c r="T11" s="323" t="s">
        <v>438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9"/>
  <sheetViews>
    <sheetView showZeros="0" workbookViewId="0">
      <selection activeCell="A3" sqref="A3"/>
    </sheetView>
  </sheetViews>
  <sheetFormatPr defaultColWidth="9.109375" defaultRowHeight="13.2" x14ac:dyDescent="0.25"/>
  <cols>
    <col min="1" max="2" width="4" style="120" customWidth="1"/>
    <col min="3" max="3" width="3.88671875" style="117" customWidth="1"/>
    <col min="4" max="4" width="9" style="117" customWidth="1"/>
    <col min="5" max="5" width="11.109375" style="117" customWidth="1"/>
    <col min="6" max="6" width="8.88671875" style="117" customWidth="1"/>
    <col min="7" max="7" width="11.88671875" style="117" customWidth="1"/>
    <col min="8" max="8" width="6.109375" style="117" customWidth="1"/>
    <col min="9" max="9" width="6.6640625" style="117" customWidth="1"/>
    <col min="10" max="10" width="5.109375" style="118" customWidth="1"/>
    <col min="11" max="13" width="5" style="119" customWidth="1"/>
    <col min="14" max="14" width="3.109375" style="119" customWidth="1"/>
    <col min="15" max="16" width="4.88671875" style="119" customWidth="1"/>
    <col min="17" max="17" width="5" style="119" customWidth="1"/>
    <col min="18" max="18" width="5.5546875" style="119" customWidth="1"/>
    <col min="19" max="19" width="4.6640625" style="118" customWidth="1"/>
    <col min="20" max="20" width="18.33203125" style="117" customWidth="1"/>
    <col min="21" max="16384" width="9.109375" style="117"/>
  </cols>
  <sheetData>
    <row r="1" spans="1:33" ht="20.399999999999999" x14ac:dyDescent="0.35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3" ht="17.399999999999999" x14ac:dyDescent="0.3">
      <c r="A2" s="280" t="s">
        <v>20</v>
      </c>
      <c r="B2" s="280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18</v>
      </c>
    </row>
    <row r="3" spans="1:33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3" s="160" customFormat="1" ht="18.75" customHeight="1" x14ac:dyDescent="0.3">
      <c r="C4" s="119"/>
      <c r="D4" s="162" t="s">
        <v>379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0" customFormat="1" ht="13.8" thickBot="1" x14ac:dyDescent="0.3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3" s="120" customFormat="1" ht="22.5" customHeight="1" thickBot="1" x14ac:dyDescent="0.3">
      <c r="A7" s="279" t="s">
        <v>41</v>
      </c>
      <c r="B7" s="319" t="s">
        <v>43</v>
      </c>
      <c r="C7" s="278" t="s">
        <v>16</v>
      </c>
      <c r="D7" s="277" t="s">
        <v>15</v>
      </c>
      <c r="E7" s="276" t="s">
        <v>14</v>
      </c>
      <c r="F7" s="275" t="s">
        <v>13</v>
      </c>
      <c r="G7" s="268" t="s">
        <v>12</v>
      </c>
      <c r="H7" s="274" t="s">
        <v>11</v>
      </c>
      <c r="I7" s="268" t="s">
        <v>10</v>
      </c>
      <c r="J7" s="268" t="s">
        <v>9</v>
      </c>
      <c r="K7" s="273">
        <v>1</v>
      </c>
      <c r="L7" s="271">
        <v>2</v>
      </c>
      <c r="M7" s="271">
        <v>3</v>
      </c>
      <c r="N7" s="272" t="s">
        <v>108</v>
      </c>
      <c r="O7" s="271">
        <v>4</v>
      </c>
      <c r="P7" s="271">
        <v>5</v>
      </c>
      <c r="Q7" s="270">
        <v>6</v>
      </c>
      <c r="R7" s="269" t="s">
        <v>107</v>
      </c>
      <c r="S7" s="268" t="s">
        <v>4</v>
      </c>
      <c r="T7" s="268" t="s">
        <v>3</v>
      </c>
    </row>
    <row r="8" spans="1:33" s="256" customFormat="1" ht="20.100000000000001" customHeight="1" x14ac:dyDescent="0.25">
      <c r="A8" s="16">
        <v>1</v>
      </c>
      <c r="B8" s="16"/>
      <c r="C8" s="267">
        <v>10</v>
      </c>
      <c r="D8" s="266" t="s">
        <v>378</v>
      </c>
      <c r="E8" s="265" t="s">
        <v>377</v>
      </c>
      <c r="F8" s="264" t="s">
        <v>376</v>
      </c>
      <c r="G8" s="257" t="s">
        <v>31</v>
      </c>
      <c r="H8" s="257" t="s">
        <v>32</v>
      </c>
      <c r="I8" s="263"/>
      <c r="J8" s="262" t="s">
        <v>27</v>
      </c>
      <c r="K8" s="260">
        <v>43.97</v>
      </c>
      <c r="L8" s="260" t="s">
        <v>81</v>
      </c>
      <c r="M8" s="260">
        <v>48.54</v>
      </c>
      <c r="N8" s="261">
        <v>2</v>
      </c>
      <c r="O8" s="260">
        <v>44.5</v>
      </c>
      <c r="P8" s="260">
        <v>47.72</v>
      </c>
      <c r="Q8" s="260">
        <v>47.4</v>
      </c>
      <c r="R8" s="259">
        <f>MAX(K8:M8,O8:Q8)</f>
        <v>48.54</v>
      </c>
      <c r="S8" s="258" t="str">
        <f>IF(ISBLANK(R8),"",IF(R8&lt;42,"",IF(R8&gt;=78,"TSM",IF(R8&gt;=73,"SM",IF(R8&gt;=67,"KSM",IF(R8&gt;=60,"I A",IF(R8&gt;=52,"II A",IF(R8&gt;=42,"III A"))))))))</f>
        <v>III A</v>
      </c>
      <c r="T8" s="257" t="s">
        <v>375</v>
      </c>
    </row>
    <row r="9" spans="1:33" s="256" customFormat="1" ht="20.100000000000001" customHeight="1" x14ac:dyDescent="0.25">
      <c r="A9" s="16">
        <v>2</v>
      </c>
      <c r="B9" s="16">
        <v>1</v>
      </c>
      <c r="C9" s="267">
        <v>12</v>
      </c>
      <c r="D9" s="266" t="s">
        <v>246</v>
      </c>
      <c r="E9" s="265" t="s">
        <v>374</v>
      </c>
      <c r="F9" s="264" t="s">
        <v>373</v>
      </c>
      <c r="G9" s="257" t="s">
        <v>37</v>
      </c>
      <c r="H9" s="257" t="s">
        <v>32</v>
      </c>
      <c r="I9" s="263"/>
      <c r="J9" s="321">
        <f t="shared" ref="J9" si="0">IF(ISBLANK(R9),"",TRUNC(0.0023974*(R9+2886.8)^2)-20000)</f>
        <v>590</v>
      </c>
      <c r="K9" s="260">
        <v>43.71</v>
      </c>
      <c r="L9" s="260">
        <v>41.84</v>
      </c>
      <c r="M9" s="260">
        <v>43.08</v>
      </c>
      <c r="N9" s="261">
        <v>1</v>
      </c>
      <c r="O9" s="260">
        <v>43.2</v>
      </c>
      <c r="P9" s="260">
        <v>41</v>
      </c>
      <c r="Q9" s="260">
        <v>43.88</v>
      </c>
      <c r="R9" s="259">
        <f>MAX(K9:M9,O9:Q9)</f>
        <v>43.88</v>
      </c>
      <c r="S9" s="258" t="str">
        <f>IF(ISBLANK(R9),"",IF(R9&lt;42,"",IF(R9&gt;=78,"TSM",IF(R9&gt;=73,"SM",IF(R9&gt;=67,"KSM",IF(R9&gt;=60,"I A",IF(R9&gt;=52,"II A",IF(R9&gt;=42,"III A"))))))))</f>
        <v>III A</v>
      </c>
      <c r="T9" s="257" t="s">
        <v>218</v>
      </c>
    </row>
    <row r="19" spans="4:4" x14ac:dyDescent="0.25">
      <c r="D19" s="320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I30"/>
  <sheetViews>
    <sheetView tabSelected="1" workbookViewId="0">
      <selection activeCell="P30" sqref="P30"/>
    </sheetView>
  </sheetViews>
  <sheetFormatPr defaultColWidth="9.109375" defaultRowHeight="13.2" x14ac:dyDescent="0.25"/>
  <cols>
    <col min="1" max="1" width="5.44140625" style="439" customWidth="1"/>
    <col min="2" max="2" width="5" style="439" customWidth="1"/>
    <col min="3" max="3" width="10.33203125" style="439" customWidth="1"/>
    <col min="4" max="4" width="8.6640625" style="439" customWidth="1"/>
    <col min="5" max="5" width="12.44140625" style="461" customWidth="1"/>
    <col min="6" max="6" width="10.88671875" style="455" customWidth="1"/>
    <col min="7" max="7" width="6.44140625" style="443" customWidth="1"/>
    <col min="8" max="8" width="9" style="427" bestFit="1" customWidth="1"/>
    <col min="9" max="9" width="5.109375" style="444" customWidth="1"/>
    <col min="10" max="10" width="24.5546875" style="439" customWidth="1"/>
    <col min="11" max="11" width="6" style="428" customWidth="1"/>
    <col min="12" max="242" width="9.109375" style="439"/>
    <col min="243" max="16384" width="9.109375" style="429"/>
  </cols>
  <sheetData>
    <row r="1" spans="1:243" s="423" customFormat="1" ht="17.399999999999999" x14ac:dyDescent="0.3">
      <c r="A1" s="422" t="s">
        <v>21</v>
      </c>
      <c r="E1" s="424"/>
      <c r="F1" s="425"/>
      <c r="G1" s="426"/>
      <c r="H1" s="427"/>
      <c r="I1" s="424"/>
      <c r="K1" s="428"/>
      <c r="II1" s="429"/>
    </row>
    <row r="2" spans="1:243" s="423" customFormat="1" ht="13.5" customHeight="1" x14ac:dyDescent="0.25">
      <c r="E2" s="424"/>
      <c r="F2" s="425"/>
      <c r="G2" s="426"/>
      <c r="H2" s="427"/>
      <c r="I2" s="424"/>
      <c r="J2" s="430" t="s">
        <v>19</v>
      </c>
      <c r="K2" s="428"/>
      <c r="II2" s="429"/>
    </row>
    <row r="3" spans="1:243" s="431" customFormat="1" ht="4.5" customHeight="1" x14ac:dyDescent="0.3">
      <c r="C3" s="432"/>
      <c r="E3" s="433">
        <v>1.1574074074074073E-5</v>
      </c>
      <c r="F3" s="434"/>
      <c r="G3" s="435"/>
      <c r="H3" s="436"/>
      <c r="I3" s="437"/>
      <c r="J3" s="438"/>
      <c r="K3" s="428"/>
    </row>
    <row r="4" spans="1:243" ht="15.6" x14ac:dyDescent="0.3">
      <c r="C4" s="440"/>
      <c r="E4" s="441"/>
      <c r="F4" s="442"/>
      <c r="J4" s="445" t="s">
        <v>733</v>
      </c>
    </row>
    <row r="11" spans="1:243" ht="15.6" x14ac:dyDescent="0.3">
      <c r="C11" s="440" t="s">
        <v>734</v>
      </c>
      <c r="E11" s="441"/>
      <c r="F11" s="442"/>
      <c r="J11" s="445"/>
    </row>
    <row r="12" spans="1:243" s="431" customFormat="1" ht="4.5" customHeight="1" x14ac:dyDescent="0.3">
      <c r="C12" s="432"/>
      <c r="E12" s="446"/>
      <c r="F12" s="434"/>
      <c r="G12" s="435"/>
      <c r="H12" s="436"/>
      <c r="I12" s="437"/>
      <c r="J12" s="438"/>
      <c r="K12" s="428"/>
    </row>
    <row r="13" spans="1:243" s="431" customFormat="1" ht="12.75" customHeight="1" x14ac:dyDescent="0.25">
      <c r="C13" s="439"/>
      <c r="D13" s="447"/>
      <c r="E13" s="448"/>
      <c r="F13" s="449"/>
      <c r="G13" s="435"/>
      <c r="H13" s="436"/>
      <c r="I13" s="437"/>
      <c r="J13" s="438"/>
      <c r="K13" s="428"/>
    </row>
    <row r="14" spans="1:243" s="431" customFormat="1" ht="6" customHeight="1" x14ac:dyDescent="0.25">
      <c r="E14" s="450"/>
      <c r="F14" s="451"/>
      <c r="G14" s="435"/>
      <c r="H14" s="452"/>
      <c r="I14" s="437"/>
      <c r="J14" s="438"/>
      <c r="K14" s="428"/>
    </row>
    <row r="15" spans="1:243" ht="15.6" x14ac:dyDescent="0.3">
      <c r="D15" s="453" t="s">
        <v>41</v>
      </c>
      <c r="E15" s="453" t="s">
        <v>735</v>
      </c>
      <c r="F15" s="454" t="s">
        <v>736</v>
      </c>
      <c r="G15" s="429"/>
      <c r="H15" s="455"/>
      <c r="I15" s="428"/>
      <c r="J15" s="428"/>
      <c r="K15" s="439"/>
      <c r="IG15" s="429"/>
      <c r="IH15" s="429"/>
    </row>
    <row r="16" spans="1:243" ht="15.6" x14ac:dyDescent="0.3">
      <c r="D16" s="456">
        <v>1</v>
      </c>
      <c r="E16" s="457" t="s">
        <v>59</v>
      </c>
      <c r="F16" s="458" t="s">
        <v>737</v>
      </c>
      <c r="G16" s="429"/>
      <c r="H16" s="455"/>
      <c r="I16" s="428"/>
      <c r="J16" s="428"/>
      <c r="K16" s="439"/>
      <c r="IG16" s="429"/>
      <c r="IH16" s="429"/>
    </row>
    <row r="17" spans="2:242" ht="15.6" x14ac:dyDescent="0.3">
      <c r="D17" s="456">
        <v>2</v>
      </c>
      <c r="E17" s="457" t="s">
        <v>25</v>
      </c>
      <c r="F17" s="458" t="s">
        <v>738</v>
      </c>
      <c r="G17" s="429"/>
      <c r="H17" s="455"/>
      <c r="I17" s="428"/>
      <c r="J17" s="428"/>
      <c r="K17" s="439"/>
      <c r="IG17" s="429"/>
      <c r="IH17" s="429"/>
    </row>
    <row r="18" spans="2:242" ht="15.6" x14ac:dyDescent="0.3">
      <c r="D18" s="456">
        <v>3</v>
      </c>
      <c r="E18" s="457" t="s">
        <v>37</v>
      </c>
      <c r="F18" s="458" t="s">
        <v>739</v>
      </c>
      <c r="G18" s="429"/>
      <c r="H18" s="455"/>
      <c r="I18" s="428"/>
      <c r="J18" s="428"/>
      <c r="K18" s="439"/>
      <c r="IG18" s="429"/>
      <c r="IH18" s="429"/>
    </row>
    <row r="19" spans="2:242" ht="15.6" x14ac:dyDescent="0.3">
      <c r="D19" s="459">
        <v>4</v>
      </c>
      <c r="E19" s="457" t="s">
        <v>125</v>
      </c>
      <c r="F19" s="460" t="s">
        <v>740</v>
      </c>
      <c r="G19" s="429"/>
      <c r="H19" s="455"/>
      <c r="I19" s="428"/>
      <c r="J19" s="428"/>
      <c r="K19" s="439"/>
      <c r="IG19" s="429"/>
      <c r="IH19" s="429"/>
    </row>
    <row r="20" spans="2:242" ht="15.6" x14ac:dyDescent="0.3">
      <c r="D20" s="459">
        <v>5</v>
      </c>
      <c r="E20" s="457" t="s">
        <v>70</v>
      </c>
      <c r="F20" s="460" t="s">
        <v>741</v>
      </c>
      <c r="G20" s="429"/>
      <c r="H20" s="455"/>
      <c r="I20" s="428"/>
      <c r="J20" s="428"/>
      <c r="K20" s="439"/>
      <c r="IG20" s="429"/>
      <c r="IH20" s="429"/>
    </row>
    <row r="21" spans="2:242" ht="15.6" x14ac:dyDescent="0.3">
      <c r="D21" s="459">
        <v>6</v>
      </c>
      <c r="E21" s="457" t="s">
        <v>45</v>
      </c>
      <c r="F21" s="460" t="s">
        <v>742</v>
      </c>
      <c r="G21" s="429"/>
      <c r="H21" s="455"/>
      <c r="I21" s="428"/>
      <c r="J21" s="428"/>
      <c r="K21" s="439"/>
      <c r="IG21" s="429"/>
      <c r="IH21" s="429"/>
    </row>
    <row r="22" spans="2:242" ht="15.6" x14ac:dyDescent="0.3">
      <c r="D22" s="459">
        <v>7</v>
      </c>
      <c r="E22" s="457" t="s">
        <v>103</v>
      </c>
      <c r="F22" s="460" t="s">
        <v>743</v>
      </c>
      <c r="G22" s="429"/>
      <c r="H22" s="455"/>
      <c r="I22" s="428"/>
      <c r="J22" s="428"/>
      <c r="K22" s="439"/>
      <c r="IG22" s="429"/>
      <c r="IH22" s="429"/>
    </row>
    <row r="23" spans="2:242" ht="15.6" x14ac:dyDescent="0.3">
      <c r="D23" s="459">
        <v>8</v>
      </c>
      <c r="E23" s="457" t="s">
        <v>589</v>
      </c>
      <c r="F23" s="460" t="s">
        <v>744</v>
      </c>
      <c r="G23" s="429"/>
      <c r="H23" s="455"/>
      <c r="I23" s="428"/>
      <c r="J23" s="428"/>
      <c r="K23" s="439"/>
      <c r="IG23" s="429"/>
      <c r="IH23" s="429"/>
    </row>
    <row r="24" spans="2:242" x14ac:dyDescent="0.25">
      <c r="G24" s="429"/>
      <c r="H24" s="455"/>
      <c r="I24" s="428"/>
      <c r="J24" s="428"/>
      <c r="K24" s="439"/>
      <c r="IG24" s="429"/>
      <c r="IH24" s="429"/>
    </row>
    <row r="28" spans="2:242" x14ac:dyDescent="0.25">
      <c r="B28" s="431" t="s">
        <v>745</v>
      </c>
      <c r="C28" s="431"/>
      <c r="D28" s="431"/>
      <c r="E28" s="431"/>
      <c r="F28" s="431"/>
      <c r="G28" s="431" t="s">
        <v>746</v>
      </c>
      <c r="H28" s="431"/>
    </row>
    <row r="29" spans="2:242" x14ac:dyDescent="0.25">
      <c r="B29" s="431"/>
      <c r="C29" s="431"/>
      <c r="D29" s="431"/>
      <c r="E29" s="431"/>
      <c r="F29" s="431"/>
      <c r="G29" s="431"/>
      <c r="H29" s="431"/>
    </row>
    <row r="30" spans="2:242" x14ac:dyDescent="0.25">
      <c r="B30" s="431" t="s">
        <v>747</v>
      </c>
      <c r="C30" s="431"/>
      <c r="D30" s="431"/>
      <c r="E30" s="431"/>
      <c r="F30" s="431"/>
      <c r="G30" s="431" t="s">
        <v>748</v>
      </c>
      <c r="H30" s="43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34"/>
  <sheetViews>
    <sheetView zoomScaleNormal="100" workbookViewId="0">
      <selection activeCell="A3" sqref="A3"/>
    </sheetView>
  </sheetViews>
  <sheetFormatPr defaultColWidth="9.109375" defaultRowHeight="13.2" x14ac:dyDescent="0.25"/>
  <cols>
    <col min="1" max="2" width="5.109375" style="5" customWidth="1"/>
    <col min="3" max="3" width="4.33203125" style="5" customWidth="1"/>
    <col min="4" max="4" width="11.109375" style="7" customWidth="1"/>
    <col min="5" max="5" width="13.33203125" style="1" customWidth="1"/>
    <col min="6" max="6" width="9" style="6" customWidth="1"/>
    <col min="7" max="7" width="9.109375" style="1" customWidth="1"/>
    <col min="8" max="8" width="9.88671875" style="243" bestFit="1" customWidth="1"/>
    <col min="9" max="9" width="7.88671875" style="1" bestFit="1" customWidth="1"/>
    <col min="10" max="10" width="5.44140625" style="4" customWidth="1"/>
    <col min="11" max="11" width="6.44140625" style="5" customWidth="1"/>
    <col min="12" max="12" width="4" style="5" customWidth="1"/>
    <col min="13" max="13" width="4.6640625" style="5" customWidth="1"/>
    <col min="14" max="14" width="2.44140625" style="5" customWidth="1"/>
    <col min="15" max="15" width="6" style="5" customWidth="1"/>
    <col min="16" max="16" width="4" style="5" customWidth="1"/>
    <col min="17" max="17" width="4.6640625" style="5" customWidth="1"/>
    <col min="18" max="18" width="4.44140625" style="4" customWidth="1"/>
    <col min="19" max="19" width="20.6640625" style="1" customWidth="1"/>
    <col min="20" max="20" width="0" style="1" hidden="1" customWidth="1"/>
    <col min="21" max="16384" width="9.109375" style="1"/>
  </cols>
  <sheetData>
    <row r="1" spans="1:20" s="48" customFormat="1" ht="18.75" customHeight="1" x14ac:dyDescent="0.4">
      <c r="A1" s="53" t="s">
        <v>21</v>
      </c>
      <c r="B1" s="53"/>
      <c r="C1" s="52"/>
      <c r="D1" s="51"/>
      <c r="F1" s="50"/>
      <c r="H1" s="241"/>
      <c r="J1" s="4"/>
      <c r="K1" s="49"/>
      <c r="L1" s="49"/>
      <c r="M1" s="49"/>
      <c r="N1" s="49"/>
      <c r="O1" s="49"/>
      <c r="P1" s="49"/>
      <c r="Q1" s="49"/>
      <c r="R1" s="4"/>
      <c r="S1" s="41" t="s">
        <v>19</v>
      </c>
    </row>
    <row r="2" spans="1:20" s="40" customFormat="1" ht="22.95" customHeight="1" x14ac:dyDescent="0.3">
      <c r="A2" s="47" t="s">
        <v>20</v>
      </c>
      <c r="B2" s="47"/>
      <c r="C2" s="46"/>
      <c r="D2" s="45"/>
      <c r="F2" s="44"/>
      <c r="H2" s="242"/>
      <c r="J2" s="42"/>
      <c r="K2" s="43"/>
      <c r="L2" s="43"/>
      <c r="M2" s="43"/>
      <c r="N2" s="43"/>
      <c r="O2" s="43"/>
      <c r="P2" s="43"/>
      <c r="Q2" s="43"/>
      <c r="R2" s="42"/>
      <c r="S2" s="38" t="s">
        <v>18</v>
      </c>
    </row>
    <row r="3" spans="1:20" ht="9" customHeight="1" x14ac:dyDescent="0.35">
      <c r="A3" s="39"/>
      <c r="B3" s="39"/>
      <c r="C3" s="39"/>
      <c r="S3" s="38"/>
    </row>
    <row r="4" spans="1:20" ht="15.75" customHeight="1" x14ac:dyDescent="0.3">
      <c r="D4" s="37" t="s">
        <v>232</v>
      </c>
      <c r="F4" s="36"/>
      <c r="S4" s="35"/>
    </row>
    <row r="5" spans="1:20" ht="3.75" customHeight="1" x14ac:dyDescent="0.25"/>
    <row r="6" spans="1:20" ht="13.8" thickBot="1" x14ac:dyDescent="0.3">
      <c r="C6" s="34"/>
      <c r="D6" s="33"/>
      <c r="E6" s="32"/>
      <c r="F6" s="31" t="s">
        <v>512</v>
      </c>
      <c r="G6" s="30"/>
      <c r="H6" s="244"/>
    </row>
    <row r="7" spans="1:20" s="180" customFormat="1" ht="13.8" thickBot="1" x14ac:dyDescent="0.35">
      <c r="A7" s="170" t="s">
        <v>41</v>
      </c>
      <c r="B7" s="177" t="s">
        <v>43</v>
      </c>
      <c r="C7" s="171" t="s">
        <v>16</v>
      </c>
      <c r="D7" s="172" t="s">
        <v>15</v>
      </c>
      <c r="E7" s="173" t="s">
        <v>14</v>
      </c>
      <c r="F7" s="174" t="s">
        <v>13</v>
      </c>
      <c r="G7" s="175" t="s">
        <v>12</v>
      </c>
      <c r="H7" s="176" t="s">
        <v>11</v>
      </c>
      <c r="I7" s="175" t="s">
        <v>10</v>
      </c>
      <c r="J7" s="174" t="s">
        <v>9</v>
      </c>
      <c r="K7" s="177" t="s">
        <v>8</v>
      </c>
      <c r="L7" s="175" t="s">
        <v>6</v>
      </c>
      <c r="M7" s="175" t="s">
        <v>5</v>
      </c>
      <c r="N7" s="175"/>
      <c r="O7" s="175" t="s">
        <v>7</v>
      </c>
      <c r="P7" s="175" t="s">
        <v>6</v>
      </c>
      <c r="Q7" s="175" t="s">
        <v>5</v>
      </c>
      <c r="R7" s="178" t="s">
        <v>4</v>
      </c>
      <c r="S7" s="179" t="s">
        <v>3</v>
      </c>
    </row>
    <row r="8" spans="1:20" ht="13.8" x14ac:dyDescent="0.25">
      <c r="A8" s="16">
        <v>1</v>
      </c>
      <c r="B8" s="15">
        <v>1</v>
      </c>
      <c r="C8" s="15">
        <v>140</v>
      </c>
      <c r="D8" s="14" t="s">
        <v>278</v>
      </c>
      <c r="E8" s="13" t="s">
        <v>279</v>
      </c>
      <c r="F8" s="245" t="s">
        <v>280</v>
      </c>
      <c r="G8" s="9" t="s">
        <v>125</v>
      </c>
      <c r="H8" s="246" t="s">
        <v>32</v>
      </c>
      <c r="I8" s="9"/>
      <c r="J8" s="181">
        <f>IF(ISBLANK(K8),"",TRUNC(24.63*(K8-17)^2))</f>
        <v>952</v>
      </c>
      <c r="K8" s="345">
        <v>10.78</v>
      </c>
      <c r="L8" s="248">
        <v>1.2</v>
      </c>
      <c r="M8" s="183">
        <v>0.14699999999999999</v>
      </c>
      <c r="N8" s="183"/>
      <c r="O8" s="346">
        <v>10.73</v>
      </c>
      <c r="P8" s="248">
        <v>1.9</v>
      </c>
      <c r="Q8" s="183">
        <v>0.16600000000000001</v>
      </c>
      <c r="R8" s="184" t="str">
        <f>IF(ISBLANK(K8),"",IF(K8&gt;13.14,"",IF(K8&lt;=10.28,"TSM",IF(K8&lt;=10.58,"SM",IF(K8&lt;=10.9,"KSM",IF(K8&lt;=11.35,"I A",IF(K8&lt;=12,"II A",IF(K8&lt;=13.14,"III A"))))))))</f>
        <v>KSM</v>
      </c>
      <c r="S8" s="9" t="s">
        <v>281</v>
      </c>
    </row>
    <row r="9" spans="1:20" ht="13.8" x14ac:dyDescent="0.25">
      <c r="A9" s="16">
        <v>2</v>
      </c>
      <c r="B9" s="15"/>
      <c r="C9" s="15">
        <v>150</v>
      </c>
      <c r="D9" s="14" t="s">
        <v>298</v>
      </c>
      <c r="E9" s="13" t="s">
        <v>299</v>
      </c>
      <c r="F9" s="245" t="s">
        <v>300</v>
      </c>
      <c r="G9" s="9" t="s">
        <v>222</v>
      </c>
      <c r="H9" s="246"/>
      <c r="I9" s="9" t="s">
        <v>236</v>
      </c>
      <c r="J9" s="181" t="s">
        <v>27</v>
      </c>
      <c r="K9" s="345">
        <v>10.98</v>
      </c>
      <c r="L9" s="248">
        <v>-1</v>
      </c>
      <c r="M9" s="183">
        <v>0.161</v>
      </c>
      <c r="N9" s="183"/>
      <c r="O9" s="346">
        <v>10.74</v>
      </c>
      <c r="P9" s="248">
        <v>1.9</v>
      </c>
      <c r="Q9" s="183">
        <v>0.14399999999999999</v>
      </c>
      <c r="R9" s="184" t="str">
        <f>IF(ISBLANK(K9),"",IF(K9&gt;13.14,"",IF(K9&lt;=10.28,"TSM",IF(K9&lt;=10.58,"SM",IF(K9&lt;=10.9,"KSM",IF(K9&lt;=11.35,"I A",IF(K9&lt;=12,"II A",IF(K9&lt;=13.14,"III A"))))))))</f>
        <v>I A</v>
      </c>
      <c r="S9" s="9" t="s">
        <v>237</v>
      </c>
      <c r="T9" s="1" t="s">
        <v>535</v>
      </c>
    </row>
    <row r="10" spans="1:20" ht="13.8" x14ac:dyDescent="0.25">
      <c r="A10" s="16">
        <v>2</v>
      </c>
      <c r="B10" s="15"/>
      <c r="C10" s="15">
        <v>151</v>
      </c>
      <c r="D10" s="14" t="s">
        <v>233</v>
      </c>
      <c r="E10" s="13" t="s">
        <v>234</v>
      </c>
      <c r="F10" s="245" t="s">
        <v>235</v>
      </c>
      <c r="G10" s="9" t="s">
        <v>222</v>
      </c>
      <c r="H10" s="246"/>
      <c r="I10" s="9" t="s">
        <v>236</v>
      </c>
      <c r="J10" s="181" t="s">
        <v>27</v>
      </c>
      <c r="K10" s="345">
        <v>10.86</v>
      </c>
      <c r="L10" s="347">
        <v>-0.5</v>
      </c>
      <c r="M10" s="183">
        <v>0.14799999999999999</v>
      </c>
      <c r="N10" s="183"/>
      <c r="O10" s="346">
        <v>10.74</v>
      </c>
      <c r="P10" s="248">
        <v>1.9</v>
      </c>
      <c r="Q10" s="183">
        <v>0.125</v>
      </c>
      <c r="R10" s="184" t="str">
        <f>IF(ISBLANK(K10),"",IF(K10&gt;13.14,"",IF(K10&lt;=10.28,"TSM",IF(K10&lt;=10.58,"SM",IF(K10&lt;=10.9,"KSM",IF(K10&lt;=11.35,"I A",IF(K10&lt;=12,"II A",IF(K10&lt;=13.14,"III A"))))))))</f>
        <v>KSM</v>
      </c>
      <c r="S10" s="9" t="s">
        <v>237</v>
      </c>
      <c r="T10" s="1" t="s">
        <v>535</v>
      </c>
    </row>
    <row r="11" spans="1:20" ht="13.8" x14ac:dyDescent="0.25">
      <c r="A11" s="16">
        <v>4</v>
      </c>
      <c r="B11" s="15">
        <v>2</v>
      </c>
      <c r="C11" s="15">
        <v>84</v>
      </c>
      <c r="D11" s="14" t="s">
        <v>258</v>
      </c>
      <c r="E11" s="13" t="s">
        <v>259</v>
      </c>
      <c r="F11" s="245" t="s">
        <v>260</v>
      </c>
      <c r="G11" s="9" t="s">
        <v>37</v>
      </c>
      <c r="H11" s="246" t="s">
        <v>261</v>
      </c>
      <c r="I11" s="9"/>
      <c r="J11" s="181">
        <f>IF(ISBLANK(K11),"",TRUNC(24.63*(K11-17)^2))</f>
        <v>871</v>
      </c>
      <c r="K11" s="345">
        <v>11.05</v>
      </c>
      <c r="L11" s="248">
        <v>2.1</v>
      </c>
      <c r="M11" s="183">
        <v>0.5</v>
      </c>
      <c r="N11" s="183"/>
      <c r="O11" s="346">
        <v>10.99</v>
      </c>
      <c r="P11" s="248">
        <v>1.9</v>
      </c>
      <c r="Q11" s="183">
        <v>0.14299999999999999</v>
      </c>
      <c r="R11" s="184" t="str">
        <f>IF(ISBLANK(K11),"",IF(K11&gt;13.14,"",IF(K11&lt;=10.28,"TSM",IF(K11&lt;=10.58,"SM",IF(K11&lt;=10.9,"KSM",IF(K11&lt;=11.35,"I A",IF(K11&lt;=12,"II A",IF(K11&lt;=13.14,"III A"))))))))</f>
        <v>I A</v>
      </c>
      <c r="S11" s="9" t="s">
        <v>262</v>
      </c>
    </row>
    <row r="12" spans="1:20" ht="13.8" x14ac:dyDescent="0.25">
      <c r="A12" s="16">
        <v>5</v>
      </c>
      <c r="B12" s="15">
        <v>3</v>
      </c>
      <c r="C12" s="15">
        <v>173</v>
      </c>
      <c r="D12" s="14" t="s">
        <v>285</v>
      </c>
      <c r="E12" s="13" t="s">
        <v>286</v>
      </c>
      <c r="F12" s="245" t="s">
        <v>287</v>
      </c>
      <c r="G12" s="9" t="s">
        <v>25</v>
      </c>
      <c r="H12" s="246"/>
      <c r="I12" s="9"/>
      <c r="J12" s="181">
        <f>IF(ISBLANK(K12),"",TRUNC(24.63*(K12-17)^2))</f>
        <v>837</v>
      </c>
      <c r="K12" s="247">
        <v>11.17</v>
      </c>
      <c r="L12" s="248">
        <v>1.2</v>
      </c>
      <c r="M12" s="183">
        <v>0.15</v>
      </c>
      <c r="N12" s="183"/>
      <c r="O12" s="249">
        <v>11.11</v>
      </c>
      <c r="P12" s="248">
        <v>1.9</v>
      </c>
      <c r="Q12" s="183">
        <v>0.16300000000000001</v>
      </c>
      <c r="R12" s="184" t="str">
        <f>IF(ISBLANK(K12),"",IF(K12&gt;13.14,"",IF(K12&lt;=10.28,"TSM",IF(K12&lt;=10.58,"SM",IF(K12&lt;=10.9,"KSM",IF(K12&lt;=11.35,"I A",IF(K12&lt;=12,"II A",IF(K12&lt;=13.14,"III A"))))))))</f>
        <v>I A</v>
      </c>
      <c r="S12" s="9" t="s">
        <v>26</v>
      </c>
    </row>
    <row r="13" spans="1:20" ht="13.8" x14ac:dyDescent="0.25">
      <c r="A13" s="16">
        <v>6</v>
      </c>
      <c r="B13" s="15">
        <v>4</v>
      </c>
      <c r="C13" s="15">
        <v>89</v>
      </c>
      <c r="D13" s="14" t="s">
        <v>282</v>
      </c>
      <c r="E13" s="13" t="s">
        <v>283</v>
      </c>
      <c r="F13" s="245" t="s">
        <v>284</v>
      </c>
      <c r="G13" s="9" t="s">
        <v>37</v>
      </c>
      <c r="H13" s="246" t="s">
        <v>261</v>
      </c>
      <c r="I13" s="9"/>
      <c r="J13" s="181">
        <f>IF(ISBLANK(K13),"",TRUNC(24.63*(K13-17)^2))</f>
        <v>842</v>
      </c>
      <c r="K13" s="247">
        <v>11.15</v>
      </c>
      <c r="L13" s="248">
        <v>1.2</v>
      </c>
      <c r="M13" s="183">
        <v>0.188</v>
      </c>
      <c r="N13" s="183"/>
      <c r="O13" s="249" t="s">
        <v>536</v>
      </c>
      <c r="P13" s="248">
        <v>1.9</v>
      </c>
      <c r="Q13" s="183">
        <v>0.217</v>
      </c>
      <c r="R13" s="184" t="str">
        <f t="shared" ref="R13" si="0">IF(ISBLANK(K13),"",IF(K13&gt;13.14,"",IF(K13&lt;=10.28,"TSM",IF(K13&lt;=10.58,"SM",IF(K13&lt;=10.9,"KSM",IF(K13&lt;=11.35,"I A",IF(K13&lt;=12,"II A",IF(K13&lt;=13.14,"III A"))))))))</f>
        <v>I A</v>
      </c>
      <c r="S13" s="9" t="s">
        <v>262</v>
      </c>
    </row>
    <row r="14" spans="1:20" ht="3.75" customHeight="1" x14ac:dyDescent="0.25"/>
    <row r="15" spans="1:20" ht="13.8" thickBot="1" x14ac:dyDescent="0.3">
      <c r="C15" s="34"/>
      <c r="D15" s="33"/>
      <c r="E15" s="32"/>
      <c r="F15" s="31" t="s">
        <v>494</v>
      </c>
      <c r="G15" s="30"/>
      <c r="H15" s="244"/>
    </row>
    <row r="16" spans="1:20" s="180" customFormat="1" ht="13.8" thickBot="1" x14ac:dyDescent="0.35">
      <c r="A16" s="170" t="s">
        <v>41</v>
      </c>
      <c r="B16" s="177" t="s">
        <v>43</v>
      </c>
      <c r="C16" s="171" t="s">
        <v>16</v>
      </c>
      <c r="D16" s="172" t="s">
        <v>15</v>
      </c>
      <c r="E16" s="173" t="s">
        <v>14</v>
      </c>
      <c r="F16" s="174" t="s">
        <v>13</v>
      </c>
      <c r="G16" s="175" t="s">
        <v>12</v>
      </c>
      <c r="H16" s="176" t="s">
        <v>11</v>
      </c>
      <c r="I16" s="175" t="s">
        <v>10</v>
      </c>
      <c r="J16" s="174" t="s">
        <v>9</v>
      </c>
      <c r="K16" s="177" t="s">
        <v>8</v>
      </c>
      <c r="L16" s="175" t="s">
        <v>6</v>
      </c>
      <c r="M16" s="175" t="s">
        <v>5</v>
      </c>
      <c r="N16" s="175"/>
      <c r="O16" s="175" t="s">
        <v>7</v>
      </c>
      <c r="P16" s="175" t="s">
        <v>6</v>
      </c>
      <c r="Q16" s="175" t="s">
        <v>5</v>
      </c>
      <c r="R16" s="178" t="s">
        <v>4</v>
      </c>
      <c r="S16" s="179" t="s">
        <v>3</v>
      </c>
    </row>
    <row r="17" spans="1:19" ht="13.8" x14ac:dyDescent="0.25">
      <c r="A17" s="16">
        <v>7</v>
      </c>
      <c r="B17" s="15">
        <v>5</v>
      </c>
      <c r="C17" s="15">
        <v>158</v>
      </c>
      <c r="D17" s="14" t="s">
        <v>301</v>
      </c>
      <c r="E17" s="13" t="s">
        <v>302</v>
      </c>
      <c r="F17" s="245" t="s">
        <v>303</v>
      </c>
      <c r="G17" s="9" t="s">
        <v>25</v>
      </c>
      <c r="H17" s="246"/>
      <c r="I17" s="9"/>
      <c r="J17" s="181">
        <f>IF(ISBLANK(K17),"",TRUNC(24.63*(K17-17)^2))</f>
        <v>817</v>
      </c>
      <c r="K17" s="247">
        <v>11.24</v>
      </c>
      <c r="L17" s="248">
        <v>-1</v>
      </c>
      <c r="M17" s="183">
        <v>0.14799999999999999</v>
      </c>
      <c r="N17" s="183"/>
      <c r="O17" s="249">
        <v>11.06</v>
      </c>
      <c r="P17" s="248">
        <v>1.5</v>
      </c>
      <c r="Q17" s="183">
        <v>0.11799999999999999</v>
      </c>
      <c r="R17" s="184" t="str">
        <f t="shared" ref="R17:R22" si="1">IF(ISBLANK(K17),"",IF(K17&gt;13.14,"",IF(K17&lt;=10.28,"TSM",IF(K17&lt;=10.58,"SM",IF(K17&lt;=10.9,"KSM",IF(K17&lt;=11.35,"I A",IF(K17&lt;=12,"II A",IF(K17&lt;=13.14,"III A"))))))))</f>
        <v>I A</v>
      </c>
      <c r="S17" s="9" t="s">
        <v>26</v>
      </c>
    </row>
    <row r="18" spans="1:19" ht="13.8" x14ac:dyDescent="0.25">
      <c r="A18" s="16">
        <v>8</v>
      </c>
      <c r="B18" s="15">
        <v>6</v>
      </c>
      <c r="C18" s="15">
        <v>59</v>
      </c>
      <c r="D18" s="14" t="s">
        <v>267</v>
      </c>
      <c r="E18" s="13" t="s">
        <v>288</v>
      </c>
      <c r="F18" s="245" t="s">
        <v>289</v>
      </c>
      <c r="G18" s="9" t="s">
        <v>125</v>
      </c>
      <c r="H18" s="246" t="s">
        <v>32</v>
      </c>
      <c r="I18" s="9"/>
      <c r="J18" s="181">
        <f>IF(ISBLANK(K18),"",TRUNC(24.63*(K18-17)^2))</f>
        <v>817</v>
      </c>
      <c r="K18" s="247">
        <v>11.24</v>
      </c>
      <c r="L18" s="248">
        <v>1.2</v>
      </c>
      <c r="M18" s="183">
        <v>0.13300000000000001</v>
      </c>
      <c r="N18" s="183"/>
      <c r="O18" s="249">
        <v>11.12</v>
      </c>
      <c r="P18" s="248">
        <v>1.5</v>
      </c>
      <c r="Q18" s="183">
        <v>0.11700000000000001</v>
      </c>
      <c r="R18" s="184" t="str">
        <f t="shared" si="1"/>
        <v>I A</v>
      </c>
      <c r="S18" s="9" t="s">
        <v>291</v>
      </c>
    </row>
    <row r="19" spans="1:19" ht="13.8" x14ac:dyDescent="0.25">
      <c r="A19" s="16">
        <v>9</v>
      </c>
      <c r="B19" s="15">
        <v>7</v>
      </c>
      <c r="C19" s="15">
        <v>131</v>
      </c>
      <c r="D19" s="14" t="s">
        <v>238</v>
      </c>
      <c r="E19" s="13" t="s">
        <v>239</v>
      </c>
      <c r="F19" s="245" t="s">
        <v>240</v>
      </c>
      <c r="G19" s="9" t="s">
        <v>125</v>
      </c>
      <c r="H19" s="246"/>
      <c r="I19" s="9"/>
      <c r="J19" s="181">
        <f>IF(ISBLANK(K19),"",TRUNC(24.63*(K19-17)^2))</f>
        <v>691</v>
      </c>
      <c r="K19" s="247">
        <v>11.7</v>
      </c>
      <c r="L19" s="248">
        <v>-0.5</v>
      </c>
      <c r="M19" s="183">
        <v>0.14399999999999999</v>
      </c>
      <c r="N19" s="183"/>
      <c r="O19" s="249">
        <v>11.57</v>
      </c>
      <c r="P19" s="248">
        <v>1.5</v>
      </c>
      <c r="Q19" s="183">
        <v>0.154</v>
      </c>
      <c r="R19" s="184" t="str">
        <f t="shared" si="1"/>
        <v>II A</v>
      </c>
      <c r="S19" s="9" t="s">
        <v>241</v>
      </c>
    </row>
    <row r="20" spans="1:19" ht="13.8" x14ac:dyDescent="0.25">
      <c r="A20" s="16">
        <v>10</v>
      </c>
      <c r="B20" s="15"/>
      <c r="C20" s="15">
        <v>36</v>
      </c>
      <c r="D20" s="14" t="s">
        <v>242</v>
      </c>
      <c r="E20" s="13" t="s">
        <v>243</v>
      </c>
      <c r="F20" s="245" t="s">
        <v>244</v>
      </c>
      <c r="G20" s="9" t="s">
        <v>31</v>
      </c>
      <c r="H20" s="246" t="s">
        <v>32</v>
      </c>
      <c r="I20" s="9"/>
      <c r="J20" s="181" t="s">
        <v>27</v>
      </c>
      <c r="K20" s="247">
        <v>12.3</v>
      </c>
      <c r="L20" s="248">
        <v>-0.5</v>
      </c>
      <c r="M20" s="183">
        <v>0.221</v>
      </c>
      <c r="N20" s="183"/>
      <c r="O20" s="249">
        <v>12.18</v>
      </c>
      <c r="P20" s="248">
        <v>1.5</v>
      </c>
      <c r="Q20" s="183">
        <v>0.16900000000000001</v>
      </c>
      <c r="R20" s="184" t="str">
        <f t="shared" si="1"/>
        <v>III A</v>
      </c>
      <c r="S20" s="9" t="s">
        <v>245</v>
      </c>
    </row>
    <row r="21" spans="1:19" ht="13.8" x14ac:dyDescent="0.25">
      <c r="A21" s="16">
        <v>11</v>
      </c>
      <c r="B21" s="15">
        <v>8</v>
      </c>
      <c r="C21" s="15">
        <v>22</v>
      </c>
      <c r="D21" s="14" t="s">
        <v>263</v>
      </c>
      <c r="E21" s="13" t="s">
        <v>264</v>
      </c>
      <c r="F21" s="245" t="s">
        <v>265</v>
      </c>
      <c r="G21" s="9" t="s">
        <v>59</v>
      </c>
      <c r="H21" s="246" t="s">
        <v>32</v>
      </c>
      <c r="I21" s="9"/>
      <c r="J21" s="181">
        <f>IF(ISBLANK(K21),"",TRUNC(24.63*(K21-17)^2))</f>
        <v>726</v>
      </c>
      <c r="K21" s="247">
        <v>11.57</v>
      </c>
      <c r="L21" s="248">
        <v>2.1</v>
      </c>
      <c r="M21" s="183">
        <v>0.182</v>
      </c>
      <c r="N21" s="183"/>
      <c r="O21" s="249" t="s">
        <v>40</v>
      </c>
      <c r="P21" s="248"/>
      <c r="Q21" s="183"/>
      <c r="R21" s="184" t="str">
        <f t="shared" si="1"/>
        <v>II A</v>
      </c>
      <c r="S21" s="9" t="s">
        <v>266</v>
      </c>
    </row>
    <row r="22" spans="1:19" ht="13.8" x14ac:dyDescent="0.25">
      <c r="A22" s="16">
        <v>12</v>
      </c>
      <c r="B22" s="15"/>
      <c r="C22" s="15">
        <v>24</v>
      </c>
      <c r="D22" s="14" t="s">
        <v>267</v>
      </c>
      <c r="E22" s="13" t="s">
        <v>268</v>
      </c>
      <c r="F22" s="245" t="s">
        <v>269</v>
      </c>
      <c r="G22" s="9" t="s">
        <v>31</v>
      </c>
      <c r="H22" s="246" t="s">
        <v>32</v>
      </c>
      <c r="I22" s="9"/>
      <c r="J22" s="181">
        <f>IF(ISBLANK(K22),"",TRUNC(24.63*(K22-17)^2))</f>
        <v>586</v>
      </c>
      <c r="K22" s="247">
        <v>12.12</v>
      </c>
      <c r="L22" s="248">
        <v>2.1</v>
      </c>
      <c r="M22" s="183">
        <v>0.14000000000000001</v>
      </c>
      <c r="N22" s="183"/>
      <c r="O22" s="249" t="s">
        <v>40</v>
      </c>
      <c r="P22" s="248"/>
      <c r="Q22" s="183"/>
      <c r="R22" s="184" t="str">
        <f t="shared" si="1"/>
        <v>III A</v>
      </c>
      <c r="S22" s="9" t="s">
        <v>120</v>
      </c>
    </row>
    <row r="23" spans="1:19" ht="13.8" thickBot="1" x14ac:dyDescent="0.3">
      <c r="C23" s="34"/>
      <c r="D23" s="33"/>
      <c r="E23" s="32"/>
      <c r="F23" s="31"/>
      <c r="G23" s="30"/>
      <c r="H23" s="244"/>
    </row>
    <row r="24" spans="1:19" s="180" customFormat="1" ht="13.8" thickBot="1" x14ac:dyDescent="0.35">
      <c r="A24" s="170" t="s">
        <v>41</v>
      </c>
      <c r="B24" s="171"/>
      <c r="C24" s="171" t="s">
        <v>16</v>
      </c>
      <c r="D24" s="172" t="s">
        <v>15</v>
      </c>
      <c r="E24" s="173" t="s">
        <v>14</v>
      </c>
      <c r="F24" s="174" t="s">
        <v>13</v>
      </c>
      <c r="G24" s="175" t="s">
        <v>12</v>
      </c>
      <c r="H24" s="176" t="s">
        <v>11</v>
      </c>
      <c r="I24" s="175" t="s">
        <v>10</v>
      </c>
      <c r="J24" s="174" t="s">
        <v>9</v>
      </c>
      <c r="K24" s="177" t="s">
        <v>8</v>
      </c>
      <c r="L24" s="175" t="s">
        <v>6</v>
      </c>
      <c r="M24" s="175" t="s">
        <v>5</v>
      </c>
      <c r="N24" s="175"/>
      <c r="O24" s="175" t="s">
        <v>7</v>
      </c>
      <c r="P24" s="175" t="s">
        <v>6</v>
      </c>
      <c r="Q24" s="175" t="s">
        <v>5</v>
      </c>
      <c r="R24" s="178" t="s">
        <v>4</v>
      </c>
      <c r="S24" s="179" t="s">
        <v>3</v>
      </c>
    </row>
    <row r="25" spans="1:19" ht="13.8" x14ac:dyDescent="0.25">
      <c r="A25" s="16">
        <v>13</v>
      </c>
      <c r="B25" s="15">
        <v>9</v>
      </c>
      <c r="C25" s="15">
        <v>181</v>
      </c>
      <c r="D25" s="14" t="s">
        <v>246</v>
      </c>
      <c r="E25" s="13" t="s">
        <v>247</v>
      </c>
      <c r="F25" s="245" t="s">
        <v>248</v>
      </c>
      <c r="G25" s="9" t="s">
        <v>37</v>
      </c>
      <c r="H25" s="246"/>
      <c r="I25" s="9"/>
      <c r="J25" s="181">
        <f>IF(ISBLANK(K25),"",TRUNC(24.63*(K25-17)^2))</f>
        <v>527</v>
      </c>
      <c r="K25" s="247">
        <v>12.37</v>
      </c>
      <c r="L25" s="248">
        <v>-0.5</v>
      </c>
      <c r="M25" s="183">
        <v>0.20300000000000001</v>
      </c>
      <c r="N25" s="183"/>
      <c r="O25" s="249"/>
      <c r="P25" s="248"/>
      <c r="Q25" s="183"/>
      <c r="R25" s="184" t="str">
        <f t="shared" ref="R25:R34" si="2">IF(ISBLANK(K25),"",IF(K25&gt;13.14,"",IF(K25&lt;=10.28,"TSM",IF(K25&lt;=10.58,"SM",IF(K25&lt;=10.9,"KSM",IF(K25&lt;=11.35,"I A",IF(K25&lt;=12,"II A",IF(K25&lt;=13.14,"III A"))))))))</f>
        <v>III A</v>
      </c>
      <c r="S25" s="9" t="s">
        <v>249</v>
      </c>
    </row>
    <row r="26" spans="1:19" ht="13.8" x14ac:dyDescent="0.25">
      <c r="A26" s="16">
        <v>14</v>
      </c>
      <c r="B26" s="15">
        <v>10</v>
      </c>
      <c r="C26" s="15">
        <v>162</v>
      </c>
      <c r="D26" s="14" t="s">
        <v>250</v>
      </c>
      <c r="E26" s="13" t="s">
        <v>251</v>
      </c>
      <c r="F26" s="245" t="s">
        <v>252</v>
      </c>
      <c r="G26" s="9" t="s">
        <v>25</v>
      </c>
      <c r="H26" s="246"/>
      <c r="I26" s="9"/>
      <c r="J26" s="181">
        <f>IF(ISBLANK(K26),"",TRUNC(24.63*(K26-17)^2))</f>
        <v>492</v>
      </c>
      <c r="K26" s="247">
        <v>12.53</v>
      </c>
      <c r="L26" s="248">
        <v>-0.5</v>
      </c>
      <c r="M26" s="183">
        <v>0.17799999999999999</v>
      </c>
      <c r="N26" s="183"/>
      <c r="O26" s="249"/>
      <c r="P26" s="248"/>
      <c r="Q26" s="183"/>
      <c r="R26" s="184" t="str">
        <f t="shared" si="2"/>
        <v>III A</v>
      </c>
      <c r="S26" s="9" t="s">
        <v>26</v>
      </c>
    </row>
    <row r="27" spans="1:19" ht="13.8" x14ac:dyDescent="0.25">
      <c r="A27" s="16">
        <v>15</v>
      </c>
      <c r="B27" s="15">
        <v>11</v>
      </c>
      <c r="C27" s="15">
        <v>161</v>
      </c>
      <c r="D27" s="14" t="s">
        <v>270</v>
      </c>
      <c r="E27" s="13" t="s">
        <v>251</v>
      </c>
      <c r="F27" s="245" t="s">
        <v>271</v>
      </c>
      <c r="G27" s="9" t="s">
        <v>25</v>
      </c>
      <c r="H27" s="246"/>
      <c r="I27" s="9"/>
      <c r="J27" s="181">
        <f>IF(ISBLANK(K27),"",TRUNC(24.63*(K27-17)^2))</f>
        <v>459</v>
      </c>
      <c r="K27" s="247">
        <v>12.68</v>
      </c>
      <c r="L27" s="248">
        <v>2.1</v>
      </c>
      <c r="M27" s="183">
        <v>0.221</v>
      </c>
      <c r="N27" s="183"/>
      <c r="O27" s="249"/>
      <c r="P27" s="248"/>
      <c r="Q27" s="183"/>
      <c r="R27" s="184" t="str">
        <f t="shared" si="2"/>
        <v>III A</v>
      </c>
      <c r="S27" s="9" t="s">
        <v>26</v>
      </c>
    </row>
    <row r="28" spans="1:19" ht="13.8" x14ac:dyDescent="0.25">
      <c r="A28" s="16">
        <v>16</v>
      </c>
      <c r="B28" s="15"/>
      <c r="C28" s="15">
        <v>165</v>
      </c>
      <c r="D28" s="14" t="s">
        <v>292</v>
      </c>
      <c r="E28" s="13" t="s">
        <v>293</v>
      </c>
      <c r="F28" s="12" t="s">
        <v>294</v>
      </c>
      <c r="G28" s="9" t="s">
        <v>31</v>
      </c>
      <c r="H28" s="9" t="s">
        <v>32</v>
      </c>
      <c r="I28" s="9"/>
      <c r="J28" s="181" t="s">
        <v>27</v>
      </c>
      <c r="K28" s="250">
        <v>13.1</v>
      </c>
      <c r="L28" s="248">
        <v>1.2</v>
      </c>
      <c r="M28" s="10">
        <v>0.19400000000000001</v>
      </c>
      <c r="N28" s="10"/>
      <c r="O28" s="251"/>
      <c r="P28" s="11"/>
      <c r="Q28" s="10"/>
      <c r="R28" s="184" t="str">
        <f t="shared" si="2"/>
        <v>III A</v>
      </c>
      <c r="S28" s="9" t="s">
        <v>295</v>
      </c>
    </row>
    <row r="29" spans="1:19" ht="13.8" x14ac:dyDescent="0.25">
      <c r="A29" s="16">
        <v>17</v>
      </c>
      <c r="B29" s="15">
        <v>12</v>
      </c>
      <c r="C29" s="15">
        <v>95</v>
      </c>
      <c r="D29" s="14" t="s">
        <v>263</v>
      </c>
      <c r="E29" s="13" t="s">
        <v>304</v>
      </c>
      <c r="F29" s="245" t="s">
        <v>305</v>
      </c>
      <c r="G29" s="9" t="s">
        <v>37</v>
      </c>
      <c r="H29" s="246"/>
      <c r="I29" s="9"/>
      <c r="J29" s="181">
        <f>IF(ISBLANK(K29),"",TRUNC(24.63*(K29-17)^2))</f>
        <v>335</v>
      </c>
      <c r="K29" s="247">
        <v>13.31</v>
      </c>
      <c r="L29" s="248">
        <v>-1</v>
      </c>
      <c r="M29" s="183">
        <v>0.17499999999999999</v>
      </c>
      <c r="N29" s="183"/>
      <c r="O29" s="249"/>
      <c r="P29" s="248"/>
      <c r="Q29" s="183"/>
      <c r="R29" s="184" t="str">
        <f t="shared" si="2"/>
        <v/>
      </c>
      <c r="S29" s="9" t="s">
        <v>249</v>
      </c>
    </row>
    <row r="30" spans="1:19" ht="13.8" x14ac:dyDescent="0.25">
      <c r="A30" s="16">
        <v>18</v>
      </c>
      <c r="B30" s="15"/>
      <c r="C30" s="15">
        <v>54</v>
      </c>
      <c r="D30" s="14" t="s">
        <v>296</v>
      </c>
      <c r="E30" s="13" t="s">
        <v>297</v>
      </c>
      <c r="F30" s="245" t="s">
        <v>144</v>
      </c>
      <c r="G30" s="9" t="s">
        <v>31</v>
      </c>
      <c r="H30" s="246" t="s">
        <v>32</v>
      </c>
      <c r="I30" s="9"/>
      <c r="J30" s="181" t="s">
        <v>27</v>
      </c>
      <c r="K30" s="247">
        <v>13.93</v>
      </c>
      <c r="L30" s="248">
        <v>1.2</v>
      </c>
      <c r="M30" s="183">
        <v>0.19700000000000001</v>
      </c>
      <c r="N30" s="183"/>
      <c r="O30" s="249"/>
      <c r="P30" s="248"/>
      <c r="Q30" s="183"/>
      <c r="R30" s="184" t="str">
        <f t="shared" si="2"/>
        <v/>
      </c>
      <c r="S30" s="9" t="s">
        <v>291</v>
      </c>
    </row>
    <row r="31" spans="1:19" ht="13.8" x14ac:dyDescent="0.25">
      <c r="A31" s="16"/>
      <c r="B31" s="15"/>
      <c r="C31" s="15">
        <v>42</v>
      </c>
      <c r="D31" s="14" t="s">
        <v>253</v>
      </c>
      <c r="E31" s="13" t="s">
        <v>254</v>
      </c>
      <c r="F31" s="245" t="s">
        <v>255</v>
      </c>
      <c r="G31" s="9" t="s">
        <v>31</v>
      </c>
      <c r="H31" s="246" t="s">
        <v>32</v>
      </c>
      <c r="I31" s="9"/>
      <c r="J31" s="181" t="s">
        <v>27</v>
      </c>
      <c r="K31" s="247" t="s">
        <v>40</v>
      </c>
      <c r="L31" s="248"/>
      <c r="M31" s="183"/>
      <c r="N31" s="183"/>
      <c r="O31" s="249"/>
      <c r="P31" s="248"/>
      <c r="Q31" s="183"/>
      <c r="R31" s="184" t="str">
        <f t="shared" si="2"/>
        <v/>
      </c>
      <c r="S31" s="9" t="s">
        <v>256</v>
      </c>
    </row>
    <row r="32" spans="1:19" ht="13.8" x14ac:dyDescent="0.25">
      <c r="A32" s="16"/>
      <c r="B32" s="15"/>
      <c r="C32" s="15">
        <v>129</v>
      </c>
      <c r="D32" s="14" t="s">
        <v>272</v>
      </c>
      <c r="E32" s="13" t="s">
        <v>273</v>
      </c>
      <c r="F32" s="245" t="s">
        <v>274</v>
      </c>
      <c r="G32" s="9" t="s">
        <v>275</v>
      </c>
      <c r="H32" s="246" t="s">
        <v>276</v>
      </c>
      <c r="I32" s="9"/>
      <c r="J32" s="181" t="s">
        <v>27</v>
      </c>
      <c r="K32" s="247" t="s">
        <v>40</v>
      </c>
      <c r="L32" s="248"/>
      <c r="M32" s="183"/>
      <c r="N32" s="183"/>
      <c r="O32" s="249"/>
      <c r="P32" s="248"/>
      <c r="Q32" s="183"/>
      <c r="R32" s="184" t="str">
        <f t="shared" si="2"/>
        <v/>
      </c>
      <c r="S32" s="9" t="s">
        <v>277</v>
      </c>
    </row>
    <row r="33" spans="1:19" ht="13.8" x14ac:dyDescent="0.25">
      <c r="A33" s="16"/>
      <c r="B33" s="15"/>
      <c r="C33" s="15">
        <v>53</v>
      </c>
      <c r="D33" s="14" t="s">
        <v>306</v>
      </c>
      <c r="E33" s="13" t="s">
        <v>307</v>
      </c>
      <c r="F33" s="245" t="s">
        <v>308</v>
      </c>
      <c r="G33" s="9" t="s">
        <v>31</v>
      </c>
      <c r="H33" s="246" t="s">
        <v>32</v>
      </c>
      <c r="I33" s="9"/>
      <c r="J33" s="181" t="s">
        <v>27</v>
      </c>
      <c r="K33" s="247" t="s">
        <v>40</v>
      </c>
      <c r="L33" s="248"/>
      <c r="M33" s="183"/>
      <c r="N33" s="183"/>
      <c r="O33" s="249"/>
      <c r="P33" s="248"/>
      <c r="Q33" s="183"/>
      <c r="R33" s="184" t="str">
        <f t="shared" si="2"/>
        <v/>
      </c>
      <c r="S33" s="9" t="s">
        <v>309</v>
      </c>
    </row>
    <row r="34" spans="1:19" ht="13.8" x14ac:dyDescent="0.25">
      <c r="A34" s="16"/>
      <c r="B34" s="15"/>
      <c r="C34" s="15">
        <v>17</v>
      </c>
      <c r="D34" s="14" t="s">
        <v>267</v>
      </c>
      <c r="E34" s="13" t="s">
        <v>310</v>
      </c>
      <c r="F34" s="245" t="s">
        <v>311</v>
      </c>
      <c r="G34" s="9" t="s">
        <v>31</v>
      </c>
      <c r="H34" s="246" t="s">
        <v>32</v>
      </c>
      <c r="I34" s="9"/>
      <c r="J34" s="181" t="s">
        <v>27</v>
      </c>
      <c r="K34" s="247" t="s">
        <v>40</v>
      </c>
      <c r="L34" s="248"/>
      <c r="M34" s="183"/>
      <c r="N34" s="183"/>
      <c r="O34" s="249"/>
      <c r="P34" s="248"/>
      <c r="Q34" s="183"/>
      <c r="R34" s="184" t="str">
        <f t="shared" si="2"/>
        <v/>
      </c>
      <c r="S34" s="9" t="s">
        <v>291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Normal="100" workbookViewId="0">
      <selection activeCell="A3" sqref="A3"/>
    </sheetView>
  </sheetViews>
  <sheetFormatPr defaultRowHeight="13.2" x14ac:dyDescent="0.25"/>
  <cols>
    <col min="1" max="1" width="5.109375" style="5" customWidth="1"/>
    <col min="2" max="2" width="5.109375" style="5" hidden="1" customWidth="1"/>
    <col min="3" max="3" width="4.33203125" style="5" customWidth="1"/>
    <col min="4" max="4" width="9.44140625" style="7" customWidth="1"/>
    <col min="5" max="5" width="18.6640625" style="1" customWidth="1"/>
    <col min="6" max="6" width="9.33203125" style="6" customWidth="1"/>
    <col min="7" max="7" width="8" style="1" customWidth="1"/>
    <col min="8" max="8" width="7.44140625" style="1" customWidth="1"/>
    <col min="9" max="9" width="11.44140625" style="1" customWidth="1"/>
    <col min="10" max="10" width="5.44140625" style="4" customWidth="1"/>
    <col min="11" max="11" width="7.44140625" style="5" customWidth="1"/>
    <col min="12" max="12" width="4" style="5" customWidth="1"/>
    <col min="13" max="13" width="5.44140625" style="5" customWidth="1"/>
    <col min="14" max="14" width="2.21875" style="5" hidden="1" customWidth="1"/>
    <col min="15" max="15" width="6.88671875" style="5" hidden="1" customWidth="1"/>
    <col min="16" max="16" width="4" style="5" hidden="1" customWidth="1"/>
    <col min="17" max="17" width="4.6640625" style="5" hidden="1" customWidth="1"/>
    <col min="18" max="18" width="4.44140625" style="4" customWidth="1"/>
    <col min="19" max="19" width="19.109375" style="1" customWidth="1"/>
    <col min="20" max="20" width="2" style="2" hidden="1" customWidth="1"/>
    <col min="21" max="16384" width="8.88671875" style="1"/>
  </cols>
  <sheetData>
    <row r="1" spans="1:20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9"/>
      <c r="O1" s="49"/>
      <c r="P1" s="49"/>
      <c r="Q1" s="49"/>
      <c r="R1" s="4"/>
      <c r="T1" s="2"/>
    </row>
    <row r="2" spans="1:20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3"/>
      <c r="N2" s="43"/>
      <c r="O2" s="43"/>
      <c r="P2" s="43"/>
      <c r="Q2" s="43"/>
      <c r="R2" s="42"/>
      <c r="S2" s="41" t="s">
        <v>19</v>
      </c>
      <c r="T2" s="18"/>
    </row>
    <row r="3" spans="1:20" ht="15" customHeight="1" x14ac:dyDescent="0.35">
      <c r="A3" s="39"/>
      <c r="B3" s="39"/>
      <c r="C3" s="39"/>
      <c r="S3" s="38" t="s">
        <v>542</v>
      </c>
    </row>
    <row r="4" spans="1:20" ht="15.75" customHeight="1" x14ac:dyDescent="0.3">
      <c r="D4" s="37" t="s">
        <v>608</v>
      </c>
      <c r="F4" s="36"/>
      <c r="I4" s="255">
        <v>1.1574074074074073E-5</v>
      </c>
      <c r="S4" s="35"/>
    </row>
    <row r="5" spans="1:20" ht="3.75" customHeight="1" x14ac:dyDescent="0.25"/>
    <row r="6" spans="1:20" ht="13.8" thickBot="1" x14ac:dyDescent="0.3">
      <c r="C6" s="34"/>
      <c r="D6" s="33"/>
      <c r="E6" s="32">
        <v>1</v>
      </c>
      <c r="F6" s="31" t="s">
        <v>112</v>
      </c>
      <c r="G6" s="30">
        <v>6</v>
      </c>
      <c r="H6" s="29"/>
    </row>
    <row r="7" spans="1:20" s="17" customFormat="1" ht="13.8" thickBot="1" x14ac:dyDescent="0.35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6</v>
      </c>
      <c r="M7" s="22" t="s">
        <v>5</v>
      </c>
      <c r="N7" s="22"/>
      <c r="O7" s="22" t="s">
        <v>57</v>
      </c>
      <c r="P7" s="22" t="s">
        <v>6</v>
      </c>
      <c r="Q7" s="22" t="s">
        <v>5</v>
      </c>
      <c r="R7" s="21" t="s">
        <v>4</v>
      </c>
      <c r="S7" s="20" t="s">
        <v>3</v>
      </c>
      <c r="T7" s="18" t="s">
        <v>0</v>
      </c>
    </row>
    <row r="8" spans="1:20" ht="13.95" customHeight="1" x14ac:dyDescent="0.25">
      <c r="A8" s="16">
        <v>1</v>
      </c>
      <c r="B8" s="15"/>
      <c r="C8" s="15">
        <v>28</v>
      </c>
      <c r="D8" s="14" t="s">
        <v>113</v>
      </c>
      <c r="E8" s="13" t="s">
        <v>491</v>
      </c>
      <c r="F8" s="12" t="s">
        <v>490</v>
      </c>
      <c r="G8" s="9" t="s">
        <v>31</v>
      </c>
      <c r="H8" s="9" t="s">
        <v>32</v>
      </c>
      <c r="I8" s="9"/>
      <c r="J8" s="252" t="s">
        <v>27</v>
      </c>
      <c r="K8" s="115">
        <v>26.73</v>
      </c>
      <c r="L8" s="11">
        <v>-0.2</v>
      </c>
      <c r="M8" s="10">
        <v>0.187</v>
      </c>
      <c r="N8" s="10"/>
      <c r="O8" s="251"/>
      <c r="P8" s="11"/>
      <c r="Q8" s="10"/>
      <c r="R8" s="184" t="str">
        <f>IF(ISBLANK(K8),"",IF(K8&gt;31.24,"",IF(K8&lt;=23.3,"TSM",IF(K8&lt;=24.24,"SM",IF(K8&lt;=25.45,"KSM",IF(K8&lt;=26.85,"I A",IF(K8&lt;=28.74,"II A",IF(K8&lt;=31.24,"III A"))))))))</f>
        <v>I A</v>
      </c>
      <c r="S8" s="388" t="s">
        <v>256</v>
      </c>
      <c r="T8" s="2">
        <v>3</v>
      </c>
    </row>
    <row r="9" spans="1:20" ht="13.95" customHeight="1" x14ac:dyDescent="0.25">
      <c r="A9" s="16">
        <v>2</v>
      </c>
      <c r="B9" s="15"/>
      <c r="C9" s="15">
        <v>157</v>
      </c>
      <c r="D9" s="14" t="s">
        <v>487</v>
      </c>
      <c r="E9" s="13" t="s">
        <v>486</v>
      </c>
      <c r="F9" s="12" t="s">
        <v>485</v>
      </c>
      <c r="G9" s="9" t="s">
        <v>25</v>
      </c>
      <c r="H9" s="9"/>
      <c r="I9" s="9"/>
      <c r="J9" s="252">
        <f>IF(ISBLANK(K9),"",TRUNC(2.242*(K9-45.5)^2))</f>
        <v>760</v>
      </c>
      <c r="K9" s="115">
        <v>27.08</v>
      </c>
      <c r="L9" s="11">
        <v>-0.2</v>
      </c>
      <c r="M9" s="10">
        <v>0.13300000000000001</v>
      </c>
      <c r="N9" s="10"/>
      <c r="O9" s="251"/>
      <c r="P9" s="11"/>
      <c r="Q9" s="10"/>
      <c r="R9" s="184" t="str">
        <f>IF(ISBLANK(K9),"",IF(K9&gt;31.24,"",IF(K9&lt;=23.3,"TSM",IF(K9&lt;=24.24,"SM",IF(K9&lt;=25.45,"KSM",IF(K9&lt;=26.85,"I A",IF(K9&lt;=28.74,"II A",IF(K9&lt;=31.24,"III A"))))))))</f>
        <v>II A</v>
      </c>
      <c r="S9" s="388" t="s">
        <v>26</v>
      </c>
      <c r="T9" s="2">
        <v>4</v>
      </c>
    </row>
    <row r="10" spans="1:20" ht="13.95" customHeight="1" x14ac:dyDescent="0.25">
      <c r="A10" s="16">
        <v>3</v>
      </c>
      <c r="B10" s="15"/>
      <c r="C10" s="15">
        <v>79</v>
      </c>
      <c r="D10" s="14" t="s">
        <v>151</v>
      </c>
      <c r="E10" s="13" t="s">
        <v>609</v>
      </c>
      <c r="F10" s="12" t="s">
        <v>610</v>
      </c>
      <c r="G10" s="9" t="s">
        <v>603</v>
      </c>
      <c r="H10" s="9" t="s">
        <v>604</v>
      </c>
      <c r="I10" s="9"/>
      <c r="J10" s="252" t="s">
        <v>27</v>
      </c>
      <c r="K10" s="115">
        <v>28.07</v>
      </c>
      <c r="L10" s="11">
        <v>-0.2</v>
      </c>
      <c r="M10" s="10">
        <v>0.20799999999999999</v>
      </c>
      <c r="N10" s="10"/>
      <c r="O10" s="251"/>
      <c r="P10" s="11"/>
      <c r="Q10" s="10"/>
      <c r="R10" s="184" t="str">
        <f>IF(ISBLANK(K10),"",IF(K10&gt;31.24,"",IF(K10&lt;=23.3,"TSM",IF(K10&lt;=24.24,"SM",IF(K10&lt;=25.45,"KSM",IF(K10&lt;=26.85,"I A",IF(K10&lt;=28.74,"II A",IF(K10&lt;=31.24,"III A"))))))))</f>
        <v>II A</v>
      </c>
      <c r="S10" s="388" t="s">
        <v>605</v>
      </c>
      <c r="T10" s="2">
        <v>2</v>
      </c>
    </row>
    <row r="11" spans="1:20" ht="13.95" customHeight="1" x14ac:dyDescent="0.25">
      <c r="A11" s="16"/>
      <c r="B11" s="15"/>
      <c r="C11" s="15">
        <v>46</v>
      </c>
      <c r="D11" s="14" t="s">
        <v>130</v>
      </c>
      <c r="E11" s="13" t="s">
        <v>174</v>
      </c>
      <c r="F11" s="12" t="s">
        <v>175</v>
      </c>
      <c r="G11" s="9" t="s">
        <v>31</v>
      </c>
      <c r="H11" s="9" t="s">
        <v>32</v>
      </c>
      <c r="I11" s="9"/>
      <c r="J11" s="252" t="s">
        <v>27</v>
      </c>
      <c r="K11" s="115" t="s">
        <v>40</v>
      </c>
      <c r="L11" s="11"/>
      <c r="M11" s="10"/>
      <c r="N11" s="10"/>
      <c r="O11" s="251"/>
      <c r="P11" s="11"/>
      <c r="Q11" s="10"/>
      <c r="R11" s="184" t="str">
        <f>IF(ISBLANK(K11),"",IF(K11&gt;31.24,"",IF(K11&lt;=23.3,"TSM",IF(K11&lt;=24.24,"SM",IF(K11&lt;=25.45,"KSM",IF(K11&lt;=26.85,"I A",IF(K11&lt;=28.74,"II A",IF(K11&lt;=31.24,"III A"))))))))</f>
        <v/>
      </c>
      <c r="S11" s="388" t="s">
        <v>120</v>
      </c>
      <c r="T11" s="2">
        <v>1</v>
      </c>
    </row>
    <row r="12" spans="1:20" ht="3.75" customHeight="1" x14ac:dyDescent="0.25"/>
    <row r="13" spans="1:20" ht="13.8" thickBot="1" x14ac:dyDescent="0.3">
      <c r="C13" s="34"/>
      <c r="D13" s="33"/>
      <c r="E13" s="32">
        <v>2</v>
      </c>
      <c r="F13" s="31" t="s">
        <v>112</v>
      </c>
      <c r="G13" s="30">
        <v>6</v>
      </c>
      <c r="H13" s="29"/>
    </row>
    <row r="14" spans="1:20" s="17" customFormat="1" ht="13.8" thickBot="1" x14ac:dyDescent="0.35">
      <c r="A14" s="28" t="s">
        <v>41</v>
      </c>
      <c r="B14" s="23" t="s">
        <v>43</v>
      </c>
      <c r="C14" s="27" t="s">
        <v>16</v>
      </c>
      <c r="D14" s="26" t="s">
        <v>15</v>
      </c>
      <c r="E14" s="25" t="s">
        <v>14</v>
      </c>
      <c r="F14" s="24" t="s">
        <v>13</v>
      </c>
      <c r="G14" s="22" t="s">
        <v>12</v>
      </c>
      <c r="H14" s="22" t="s">
        <v>189</v>
      </c>
      <c r="I14" s="22" t="s">
        <v>10</v>
      </c>
      <c r="J14" s="24" t="s">
        <v>9</v>
      </c>
      <c r="K14" s="22" t="s">
        <v>57</v>
      </c>
      <c r="L14" s="22" t="s">
        <v>6</v>
      </c>
      <c r="M14" s="22" t="s">
        <v>5</v>
      </c>
      <c r="N14" s="22"/>
      <c r="O14" s="22" t="s">
        <v>57</v>
      </c>
      <c r="P14" s="22" t="s">
        <v>6</v>
      </c>
      <c r="Q14" s="22" t="s">
        <v>5</v>
      </c>
      <c r="R14" s="21" t="s">
        <v>4</v>
      </c>
      <c r="S14" s="20" t="s">
        <v>3</v>
      </c>
      <c r="T14" s="18" t="s">
        <v>0</v>
      </c>
    </row>
    <row r="15" spans="1:20" ht="13.95" customHeight="1" x14ac:dyDescent="0.25">
      <c r="A15" s="16">
        <v>1</v>
      </c>
      <c r="B15" s="15"/>
      <c r="C15" s="15">
        <v>122</v>
      </c>
      <c r="D15" s="14" t="s">
        <v>502</v>
      </c>
      <c r="E15" s="13" t="s">
        <v>501</v>
      </c>
      <c r="F15" s="12" t="s">
        <v>500</v>
      </c>
      <c r="G15" s="9" t="s">
        <v>59</v>
      </c>
      <c r="H15" s="9"/>
      <c r="I15" s="9"/>
      <c r="J15" s="252">
        <f>IF(ISBLANK(K15),"",TRUNC(2.242*(K15-45.5)^2))</f>
        <v>938</v>
      </c>
      <c r="K15" s="115">
        <v>25.04</v>
      </c>
      <c r="L15" s="11">
        <v>0.2</v>
      </c>
      <c r="M15" s="10">
        <v>0.183</v>
      </c>
      <c r="N15" s="10"/>
      <c r="O15" s="251"/>
      <c r="P15" s="11"/>
      <c r="Q15" s="10"/>
      <c r="R15" s="184" t="str">
        <f>IF(ISBLANK(K15),"",IF(K15&gt;31.24,"",IF(K15&lt;=23.3,"TSM",IF(K15&lt;=24.24,"SM",IF(K15&lt;=25.45,"KSM",IF(K15&lt;=26.85,"I A",IF(K15&lt;=28.74,"II A",IF(K15&lt;=31.24,"III A"))))))))</f>
        <v>KSM</v>
      </c>
      <c r="S15" s="388" t="s">
        <v>499</v>
      </c>
      <c r="T15" s="2">
        <v>3</v>
      </c>
    </row>
    <row r="16" spans="1:20" ht="13.95" customHeight="1" x14ac:dyDescent="0.25">
      <c r="A16" s="16">
        <v>2</v>
      </c>
      <c r="B16" s="15"/>
      <c r="C16" s="15">
        <v>8</v>
      </c>
      <c r="D16" s="14" t="s">
        <v>489</v>
      </c>
      <c r="E16" s="13" t="s">
        <v>488</v>
      </c>
      <c r="F16" s="12" t="s">
        <v>202</v>
      </c>
      <c r="G16" s="9" t="s">
        <v>31</v>
      </c>
      <c r="H16" s="9" t="s">
        <v>32</v>
      </c>
      <c r="I16" s="9"/>
      <c r="J16" s="252" t="s">
        <v>27</v>
      </c>
      <c r="K16" s="115">
        <v>27.08</v>
      </c>
      <c r="L16" s="11">
        <v>0.2</v>
      </c>
      <c r="M16" s="10">
        <v>0.188</v>
      </c>
      <c r="N16" s="10"/>
      <c r="O16" s="251"/>
      <c r="P16" s="11"/>
      <c r="Q16" s="10"/>
      <c r="R16" s="184" t="str">
        <f>IF(ISBLANK(K16),"",IF(K16&gt;31.24,"",IF(K16&lt;=23.3,"TSM",IF(K16&lt;=24.24,"SM",IF(K16&lt;=25.45,"KSM",IF(K16&lt;=26.85,"I A",IF(K16&lt;=28.74,"II A",IF(K16&lt;=31.24,"III A"))))))))</f>
        <v>II A</v>
      </c>
      <c r="S16" s="388" t="s">
        <v>256</v>
      </c>
      <c r="T16" s="2">
        <v>4</v>
      </c>
    </row>
    <row r="17" spans="1:20" ht="13.95" customHeight="1" x14ac:dyDescent="0.25">
      <c r="A17" s="16">
        <v>3</v>
      </c>
      <c r="B17" s="15"/>
      <c r="C17" s="15">
        <v>183</v>
      </c>
      <c r="D17" s="14" t="s">
        <v>84</v>
      </c>
      <c r="E17" s="13" t="s">
        <v>83</v>
      </c>
      <c r="F17" s="12" t="s">
        <v>611</v>
      </c>
      <c r="G17" s="9" t="s">
        <v>31</v>
      </c>
      <c r="H17" s="9" t="s">
        <v>32</v>
      </c>
      <c r="I17" s="9"/>
      <c r="J17" s="252" t="s">
        <v>27</v>
      </c>
      <c r="K17" s="115">
        <v>28.02</v>
      </c>
      <c r="L17" s="11">
        <v>0.2</v>
      </c>
      <c r="M17" s="10">
        <v>0.122</v>
      </c>
      <c r="N17" s="10"/>
      <c r="O17" s="251"/>
      <c r="P17" s="11"/>
      <c r="Q17" s="10"/>
      <c r="R17" s="184" t="str">
        <f>IF(ISBLANK(K17),"",IF(K17&gt;31.24,"",IF(K17&lt;=23.3,"TSM",IF(K17&lt;=24.24,"SM",IF(K17&lt;=25.45,"KSM",IF(K17&lt;=26.85,"I A",IF(K17&lt;=28.74,"II A",IF(K17&lt;=31.24,"III A"))))))))</f>
        <v>II A</v>
      </c>
      <c r="S17" s="388" t="s">
        <v>80</v>
      </c>
      <c r="T17" s="2">
        <v>1</v>
      </c>
    </row>
    <row r="18" spans="1:20" ht="13.95" customHeight="1" x14ac:dyDescent="0.25">
      <c r="A18" s="16">
        <v>4</v>
      </c>
      <c r="B18" s="15"/>
      <c r="C18" s="15">
        <v>62</v>
      </c>
      <c r="D18" s="14" t="s">
        <v>98</v>
      </c>
      <c r="E18" s="13" t="s">
        <v>472</v>
      </c>
      <c r="F18" s="12" t="s">
        <v>471</v>
      </c>
      <c r="G18" s="9" t="s">
        <v>31</v>
      </c>
      <c r="H18" s="9" t="s">
        <v>32</v>
      </c>
      <c r="I18" s="9"/>
      <c r="J18" s="252" t="s">
        <v>27</v>
      </c>
      <c r="K18" s="115">
        <v>28.68</v>
      </c>
      <c r="L18" s="11">
        <v>0.2</v>
      </c>
      <c r="M18" s="10">
        <v>0.13600000000000001</v>
      </c>
      <c r="N18" s="10"/>
      <c r="O18" s="251"/>
      <c r="P18" s="11"/>
      <c r="Q18" s="10"/>
      <c r="R18" s="184" t="str">
        <f>IF(ISBLANK(K18),"",IF(K18&gt;31.24,"",IF(K18&lt;=23.3,"TSM",IF(K18&lt;=24.24,"SM",IF(K18&lt;=25.45,"KSM",IF(K18&lt;=26.85,"I A",IF(K18&lt;=28.74,"II A",IF(K18&lt;=31.24,"III A"))))))))</f>
        <v>II A</v>
      </c>
      <c r="S18" s="388" t="s">
        <v>120</v>
      </c>
      <c r="T18" s="2">
        <v>2</v>
      </c>
    </row>
    <row r="19" spans="1:20" ht="3.75" customHeight="1" x14ac:dyDescent="0.25"/>
    <row r="20" spans="1:20" ht="13.8" thickBot="1" x14ac:dyDescent="0.3">
      <c r="C20" s="34"/>
      <c r="D20" s="33"/>
      <c r="E20" s="32">
        <v>3</v>
      </c>
      <c r="F20" s="31" t="s">
        <v>112</v>
      </c>
      <c r="G20" s="30">
        <v>6</v>
      </c>
      <c r="H20" s="29"/>
    </row>
    <row r="21" spans="1:20" s="17" customFormat="1" ht="13.8" thickBot="1" x14ac:dyDescent="0.35">
      <c r="A21" s="28" t="s">
        <v>41</v>
      </c>
      <c r="B21" s="23" t="s">
        <v>43</v>
      </c>
      <c r="C21" s="27" t="s">
        <v>16</v>
      </c>
      <c r="D21" s="26" t="s">
        <v>15</v>
      </c>
      <c r="E21" s="25" t="s">
        <v>14</v>
      </c>
      <c r="F21" s="24" t="s">
        <v>13</v>
      </c>
      <c r="G21" s="22" t="s">
        <v>12</v>
      </c>
      <c r="H21" s="22" t="s">
        <v>189</v>
      </c>
      <c r="I21" s="22" t="s">
        <v>10</v>
      </c>
      <c r="J21" s="24" t="s">
        <v>9</v>
      </c>
      <c r="K21" s="22" t="s">
        <v>57</v>
      </c>
      <c r="L21" s="22" t="s">
        <v>6</v>
      </c>
      <c r="M21" s="22" t="s">
        <v>5</v>
      </c>
      <c r="N21" s="22"/>
      <c r="O21" s="22" t="s">
        <v>57</v>
      </c>
      <c r="P21" s="22" t="s">
        <v>6</v>
      </c>
      <c r="Q21" s="22" t="s">
        <v>5</v>
      </c>
      <c r="R21" s="21" t="s">
        <v>4</v>
      </c>
      <c r="S21" s="20" t="s">
        <v>3</v>
      </c>
      <c r="T21" s="18" t="s">
        <v>0</v>
      </c>
    </row>
    <row r="22" spans="1:20" ht="13.95" customHeight="1" x14ac:dyDescent="0.25">
      <c r="A22" s="16">
        <v>1</v>
      </c>
      <c r="B22" s="15"/>
      <c r="C22" s="15">
        <v>117</v>
      </c>
      <c r="D22" s="14" t="s">
        <v>95</v>
      </c>
      <c r="E22" s="13" t="s">
        <v>94</v>
      </c>
      <c r="F22" s="12" t="s">
        <v>93</v>
      </c>
      <c r="G22" s="9" t="s">
        <v>59</v>
      </c>
      <c r="H22" s="9" t="s">
        <v>32</v>
      </c>
      <c r="I22" s="9"/>
      <c r="J22" s="252">
        <f>IF(ISBLANK(K22),"",TRUNC(2.242*(K22-45.5)^2))</f>
        <v>847</v>
      </c>
      <c r="K22" s="115">
        <v>26.06</v>
      </c>
      <c r="L22" s="11">
        <v>-0.1</v>
      </c>
      <c r="M22" s="10">
        <v>0.14299999999999999</v>
      </c>
      <c r="N22" s="10"/>
      <c r="O22" s="251"/>
      <c r="P22" s="11"/>
      <c r="Q22" s="10"/>
      <c r="R22" s="184" t="str">
        <f>IF(ISBLANK(K22),"",IF(K22&gt;31.24,"",IF(K22&lt;=23.3,"TSM",IF(K22&lt;=24.24,"SM",IF(K22&lt;=25.45,"KSM",IF(K22&lt;=26.85,"I A",IF(K22&lt;=28.74,"II A",IF(K22&lt;=31.24,"III A"))))))))</f>
        <v>I A</v>
      </c>
      <c r="S22" s="388" t="s">
        <v>92</v>
      </c>
      <c r="T22" s="2">
        <v>3</v>
      </c>
    </row>
    <row r="23" spans="1:20" ht="13.95" customHeight="1" x14ac:dyDescent="0.25">
      <c r="A23" s="16">
        <v>2</v>
      </c>
      <c r="B23" s="15"/>
      <c r="C23" s="15">
        <v>33</v>
      </c>
      <c r="D23" s="14" t="s">
        <v>142</v>
      </c>
      <c r="E23" s="13" t="s">
        <v>143</v>
      </c>
      <c r="F23" s="12" t="s">
        <v>144</v>
      </c>
      <c r="G23" s="9" t="s">
        <v>31</v>
      </c>
      <c r="H23" s="9" t="s">
        <v>32</v>
      </c>
      <c r="I23" s="9"/>
      <c r="J23" s="252" t="s">
        <v>27</v>
      </c>
      <c r="K23" s="115">
        <v>26.57</v>
      </c>
      <c r="L23" s="11">
        <v>-0.1</v>
      </c>
      <c r="M23" s="10">
        <v>0.24399999999999999</v>
      </c>
      <c r="N23" s="10"/>
      <c r="O23" s="251"/>
      <c r="P23" s="11"/>
      <c r="Q23" s="10"/>
      <c r="R23" s="184" t="str">
        <f>IF(ISBLANK(K23),"",IF(K23&gt;31.24,"",IF(K23&lt;=23.3,"TSM",IF(K23&lt;=24.24,"SM",IF(K23&lt;=25.45,"KSM",IF(K23&lt;=26.85,"I A",IF(K23&lt;=28.74,"II A",IF(K23&lt;=31.24,"III A"))))))))</f>
        <v>I A</v>
      </c>
      <c r="S23" s="388" t="s">
        <v>120</v>
      </c>
      <c r="T23" s="2">
        <v>3</v>
      </c>
    </row>
    <row r="24" spans="1:20" ht="13.95" customHeight="1" x14ac:dyDescent="0.25">
      <c r="A24" s="16">
        <v>3</v>
      </c>
      <c r="B24" s="15"/>
      <c r="C24" s="15">
        <v>133</v>
      </c>
      <c r="D24" s="14" t="s">
        <v>122</v>
      </c>
      <c r="E24" s="13" t="s">
        <v>123</v>
      </c>
      <c r="F24" s="12" t="s">
        <v>124</v>
      </c>
      <c r="G24" s="9" t="s">
        <v>125</v>
      </c>
      <c r="H24" s="9"/>
      <c r="I24" s="9"/>
      <c r="J24" s="252">
        <f>IF(ISBLANK(K24),"",TRUNC(2.242*(K24-45.5)^2))</f>
        <v>511</v>
      </c>
      <c r="K24" s="115">
        <v>30.39</v>
      </c>
      <c r="L24" s="11">
        <v>-0.1</v>
      </c>
      <c r="M24" s="10">
        <v>0.18</v>
      </c>
      <c r="N24" s="10"/>
      <c r="O24" s="251"/>
      <c r="P24" s="11"/>
      <c r="Q24" s="10"/>
      <c r="R24" s="184" t="str">
        <f>IF(ISBLANK(K24),"",IF(K24&gt;31.24,"",IF(K24&lt;=23.3,"TSM",IF(K24&lt;=24.24,"SM",IF(K24&lt;=25.45,"KSM",IF(K24&lt;=26.85,"I A",IF(K24&lt;=28.74,"II A",IF(K24&lt;=31.24,"III A"))))))))</f>
        <v>III A</v>
      </c>
      <c r="S24" s="388" t="s">
        <v>126</v>
      </c>
      <c r="T24" s="2">
        <v>1</v>
      </c>
    </row>
    <row r="25" spans="1:20" ht="13.95" customHeight="1" x14ac:dyDescent="0.25">
      <c r="A25" s="16"/>
      <c r="B25" s="15"/>
      <c r="C25" s="15"/>
      <c r="D25" s="14"/>
      <c r="E25" s="13"/>
      <c r="F25" s="12"/>
      <c r="G25" s="9"/>
      <c r="H25" s="9"/>
      <c r="I25" s="9"/>
      <c r="J25" s="252"/>
      <c r="K25" s="115"/>
      <c r="L25" s="11"/>
      <c r="M25" s="10"/>
      <c r="N25" s="10"/>
      <c r="O25" s="251"/>
      <c r="P25" s="11"/>
      <c r="Q25" s="10"/>
      <c r="R25" s="184"/>
      <c r="S25" s="388"/>
    </row>
    <row r="26" spans="1:20" ht="3.75" customHeight="1" x14ac:dyDescent="0.25"/>
    <row r="27" spans="1:20" ht="13.8" thickBot="1" x14ac:dyDescent="0.3">
      <c r="C27" s="34"/>
      <c r="D27" s="33"/>
      <c r="E27" s="32">
        <v>4</v>
      </c>
      <c r="F27" s="31" t="s">
        <v>112</v>
      </c>
      <c r="G27" s="30">
        <v>6</v>
      </c>
      <c r="H27" s="29"/>
    </row>
    <row r="28" spans="1:20" s="17" customFormat="1" ht="13.8" thickBot="1" x14ac:dyDescent="0.35">
      <c r="A28" s="28" t="s">
        <v>41</v>
      </c>
      <c r="B28" s="23" t="s">
        <v>43</v>
      </c>
      <c r="C28" s="27" t="s">
        <v>16</v>
      </c>
      <c r="D28" s="26" t="s">
        <v>15</v>
      </c>
      <c r="E28" s="25" t="s">
        <v>14</v>
      </c>
      <c r="F28" s="24" t="s">
        <v>13</v>
      </c>
      <c r="G28" s="22" t="s">
        <v>12</v>
      </c>
      <c r="H28" s="22" t="s">
        <v>189</v>
      </c>
      <c r="I28" s="22" t="s">
        <v>10</v>
      </c>
      <c r="J28" s="24" t="s">
        <v>9</v>
      </c>
      <c r="K28" s="22" t="s">
        <v>57</v>
      </c>
      <c r="L28" s="22" t="s">
        <v>6</v>
      </c>
      <c r="M28" s="22" t="s">
        <v>5</v>
      </c>
      <c r="N28" s="22"/>
      <c r="O28" s="22" t="s">
        <v>57</v>
      </c>
      <c r="P28" s="22" t="s">
        <v>6</v>
      </c>
      <c r="Q28" s="22" t="s">
        <v>5</v>
      </c>
      <c r="R28" s="21" t="s">
        <v>4</v>
      </c>
      <c r="S28" s="20" t="s">
        <v>3</v>
      </c>
      <c r="T28" s="18" t="s">
        <v>0</v>
      </c>
    </row>
    <row r="29" spans="1:20" ht="13.95" customHeight="1" x14ac:dyDescent="0.25">
      <c r="A29" s="16">
        <v>1</v>
      </c>
      <c r="B29" s="15"/>
      <c r="C29" s="15">
        <v>35</v>
      </c>
      <c r="D29" s="14" t="s">
        <v>162</v>
      </c>
      <c r="E29" s="13" t="s">
        <v>470</v>
      </c>
      <c r="F29" s="12" t="s">
        <v>469</v>
      </c>
      <c r="G29" s="9" t="s">
        <v>31</v>
      </c>
      <c r="H29" s="9" t="s">
        <v>32</v>
      </c>
      <c r="I29" s="9"/>
      <c r="J29" s="252" t="s">
        <v>27</v>
      </c>
      <c r="K29" s="115">
        <v>28.54</v>
      </c>
      <c r="L29" s="11">
        <v>1.8</v>
      </c>
      <c r="M29" s="10">
        <v>0.28399999999999997</v>
      </c>
      <c r="N29" s="10"/>
      <c r="O29" s="251"/>
      <c r="P29" s="11"/>
      <c r="Q29" s="10"/>
      <c r="R29" s="184" t="str">
        <f>IF(ISBLANK(K29),"",IF(K29&gt;31.24,"",IF(K29&lt;=23.3,"TSM",IF(K29&lt;=24.24,"SM",IF(K29&lt;=25.45,"KSM",IF(K29&lt;=26.85,"I A",IF(K29&lt;=28.74,"II A",IF(K29&lt;=31.24,"III A"))))))))</f>
        <v>II A</v>
      </c>
      <c r="S29" s="388" t="s">
        <v>256</v>
      </c>
      <c r="T29" s="2">
        <v>2</v>
      </c>
    </row>
    <row r="30" spans="1:20" ht="13.95" customHeight="1" x14ac:dyDescent="0.25">
      <c r="A30" s="16">
        <v>2</v>
      </c>
      <c r="B30" s="15"/>
      <c r="C30" s="15">
        <v>26</v>
      </c>
      <c r="D30" s="14" t="s">
        <v>62</v>
      </c>
      <c r="E30" s="13" t="s">
        <v>467</v>
      </c>
      <c r="F30" s="12" t="s">
        <v>466</v>
      </c>
      <c r="G30" s="9" t="s">
        <v>31</v>
      </c>
      <c r="H30" s="9" t="s">
        <v>32</v>
      </c>
      <c r="I30" s="9"/>
      <c r="J30" s="252" t="s">
        <v>27</v>
      </c>
      <c r="K30" s="115">
        <v>29.34</v>
      </c>
      <c r="L30" s="11">
        <v>1.8</v>
      </c>
      <c r="M30" s="10">
        <v>0.216</v>
      </c>
      <c r="N30" s="10"/>
      <c r="O30" s="251"/>
      <c r="P30" s="11"/>
      <c r="Q30" s="10"/>
      <c r="R30" s="184" t="str">
        <f>IF(ISBLANK(K30),"",IF(K30&gt;31.24,"",IF(K30&lt;=23.3,"TSM",IF(K30&lt;=24.24,"SM",IF(K30&lt;=25.45,"KSM",IF(K30&lt;=26.85,"I A",IF(K30&lt;=28.74,"II A",IF(K30&lt;=31.24,"III A"))))))))</f>
        <v>III A</v>
      </c>
      <c r="S30" s="388" t="s">
        <v>120</v>
      </c>
      <c r="T30" s="2">
        <v>2</v>
      </c>
    </row>
    <row r="31" spans="1:20" ht="13.95" customHeight="1" x14ac:dyDescent="0.25">
      <c r="A31" s="16">
        <v>3</v>
      </c>
      <c r="B31" s="15"/>
      <c r="C31" s="15">
        <v>180</v>
      </c>
      <c r="D31" s="14" t="s">
        <v>465</v>
      </c>
      <c r="E31" s="13" t="s">
        <v>464</v>
      </c>
      <c r="F31" s="12" t="s">
        <v>463</v>
      </c>
      <c r="G31" s="9" t="s">
        <v>25</v>
      </c>
      <c r="H31" s="9"/>
      <c r="I31" s="9"/>
      <c r="J31" s="252">
        <f>IF(ISBLANK(K31),"",TRUNC(2.242*(K31-45.5)^2))</f>
        <v>501</v>
      </c>
      <c r="K31" s="115">
        <v>30.54</v>
      </c>
      <c r="L31" s="11">
        <v>1.8</v>
      </c>
      <c r="M31" s="10">
        <v>0.249</v>
      </c>
      <c r="N31" s="10"/>
      <c r="O31" s="251"/>
      <c r="P31" s="11"/>
      <c r="Q31" s="10"/>
      <c r="R31" s="184" t="str">
        <f>IF(ISBLANK(K31),"",IF(K31&gt;31.24,"",IF(K31&lt;=23.3,"TSM",IF(K31&lt;=24.24,"SM",IF(K31&lt;=25.45,"KSM",IF(K31&lt;=26.85,"I A",IF(K31&lt;=28.74,"II A",IF(K31&lt;=31.24,"III A"))))))))</f>
        <v>III A</v>
      </c>
      <c r="S31" s="388" t="s">
        <v>26</v>
      </c>
      <c r="T31" s="2">
        <v>1</v>
      </c>
    </row>
    <row r="32" spans="1:20" ht="13.95" customHeight="1" x14ac:dyDescent="0.25">
      <c r="A32" s="16"/>
      <c r="B32" s="15"/>
      <c r="C32" s="15">
        <v>70</v>
      </c>
      <c r="D32" s="14" t="s">
        <v>457</v>
      </c>
      <c r="E32" s="13" t="s">
        <v>493</v>
      </c>
      <c r="F32" s="12" t="s">
        <v>492</v>
      </c>
      <c r="G32" s="9" t="s">
        <v>31</v>
      </c>
      <c r="H32" s="9" t="s">
        <v>32</v>
      </c>
      <c r="I32" s="9"/>
      <c r="J32" s="252" t="s">
        <v>27</v>
      </c>
      <c r="K32" s="115" t="s">
        <v>40</v>
      </c>
      <c r="L32" s="11"/>
      <c r="M32" s="10"/>
      <c r="N32" s="10"/>
      <c r="O32" s="251"/>
      <c r="P32" s="11"/>
      <c r="Q32" s="10"/>
      <c r="R32" s="184" t="str">
        <f>IF(ISBLANK(K32),"",IF(K32&gt;31.24,"",IF(K32&lt;=23.3,"TSM",IF(K32&lt;=24.24,"SM",IF(K32&lt;=25.45,"KSM",IF(K32&lt;=26.85,"I A",IF(K32&lt;=28.74,"II A",IF(K32&lt;=31.24,"III A"))))))))</f>
        <v/>
      </c>
      <c r="S32" s="388" t="s">
        <v>33</v>
      </c>
      <c r="T32" s="2">
        <v>4</v>
      </c>
    </row>
    <row r="33" spans="1:20" ht="3.75" customHeight="1" x14ac:dyDescent="0.25"/>
    <row r="34" spans="1:20" ht="13.8" thickBot="1" x14ac:dyDescent="0.3">
      <c r="C34" s="34"/>
      <c r="D34" s="33"/>
      <c r="E34" s="32">
        <v>5</v>
      </c>
      <c r="F34" s="31" t="s">
        <v>112</v>
      </c>
      <c r="G34" s="30">
        <v>6</v>
      </c>
      <c r="H34" s="29"/>
    </row>
    <row r="35" spans="1:20" s="17" customFormat="1" ht="13.8" thickBot="1" x14ac:dyDescent="0.35">
      <c r="A35" s="28" t="s">
        <v>41</v>
      </c>
      <c r="B35" s="23" t="s">
        <v>43</v>
      </c>
      <c r="C35" s="27" t="s">
        <v>16</v>
      </c>
      <c r="D35" s="26" t="s">
        <v>15</v>
      </c>
      <c r="E35" s="25" t="s">
        <v>14</v>
      </c>
      <c r="F35" s="24" t="s">
        <v>13</v>
      </c>
      <c r="G35" s="22" t="s">
        <v>12</v>
      </c>
      <c r="H35" s="22" t="s">
        <v>189</v>
      </c>
      <c r="I35" s="22" t="s">
        <v>10</v>
      </c>
      <c r="J35" s="24" t="s">
        <v>9</v>
      </c>
      <c r="K35" s="22" t="s">
        <v>57</v>
      </c>
      <c r="L35" s="22" t="s">
        <v>6</v>
      </c>
      <c r="M35" s="22" t="s">
        <v>5</v>
      </c>
      <c r="N35" s="22"/>
      <c r="O35" s="22" t="s">
        <v>57</v>
      </c>
      <c r="P35" s="22" t="s">
        <v>6</v>
      </c>
      <c r="Q35" s="22" t="s">
        <v>5</v>
      </c>
      <c r="R35" s="21" t="s">
        <v>4</v>
      </c>
      <c r="S35" s="20" t="s">
        <v>3</v>
      </c>
      <c r="T35" s="18" t="s">
        <v>0</v>
      </c>
    </row>
    <row r="36" spans="1:20" ht="13.95" customHeight="1" x14ac:dyDescent="0.25">
      <c r="A36" s="16">
        <v>1</v>
      </c>
      <c r="B36" s="15"/>
      <c r="C36" s="15">
        <v>169</v>
      </c>
      <c r="D36" s="14" t="s">
        <v>127</v>
      </c>
      <c r="E36" s="13" t="s">
        <v>128</v>
      </c>
      <c r="F36" s="12" t="s">
        <v>129</v>
      </c>
      <c r="G36" s="9" t="s">
        <v>25</v>
      </c>
      <c r="H36" s="9"/>
      <c r="I36" s="9"/>
      <c r="J36" s="252">
        <f>IF(ISBLANK(K36),"",TRUNC(2.242*(K36-45.5)^2))</f>
        <v>825</v>
      </c>
      <c r="K36" s="115">
        <v>26.31</v>
      </c>
      <c r="L36" s="11">
        <v>-0.4</v>
      </c>
      <c r="M36" s="10">
        <v>0.27600000000000002</v>
      </c>
      <c r="N36" s="10"/>
      <c r="O36" s="251"/>
      <c r="P36" s="11"/>
      <c r="Q36" s="10"/>
      <c r="R36" s="184" t="str">
        <f>IF(ISBLANK(K36),"",IF(K36&gt;31.24,"",IF(K36&lt;=23.3,"TSM",IF(K36&lt;=24.24,"SM",IF(K36&lt;=25.45,"KSM",IF(K36&lt;=26.85,"I A",IF(K36&lt;=28.74,"II A",IF(K36&lt;=31.24,"III A"))))))))</f>
        <v>I A</v>
      </c>
      <c r="S36" s="388" t="s">
        <v>26</v>
      </c>
      <c r="T36" s="2">
        <v>4</v>
      </c>
    </row>
    <row r="37" spans="1:20" ht="13.95" customHeight="1" x14ac:dyDescent="0.25">
      <c r="A37" s="16">
        <v>2</v>
      </c>
      <c r="B37" s="15"/>
      <c r="C37" s="15">
        <v>121</v>
      </c>
      <c r="D37" s="14" t="s">
        <v>229</v>
      </c>
      <c r="E37" s="13" t="s">
        <v>484</v>
      </c>
      <c r="F37" s="12" t="s">
        <v>483</v>
      </c>
      <c r="G37" s="9" t="s">
        <v>59</v>
      </c>
      <c r="H37" s="9"/>
      <c r="I37" s="9"/>
      <c r="J37" s="252">
        <f>IF(ISBLANK(K37),"",TRUNC(2.242*(K37-45.5)^2))</f>
        <v>732</v>
      </c>
      <c r="K37" s="115">
        <v>27.42</v>
      </c>
      <c r="L37" s="11">
        <v>-0.4</v>
      </c>
      <c r="M37" s="10">
        <v>0.14299999999999999</v>
      </c>
      <c r="N37" s="10"/>
      <c r="O37" s="251"/>
      <c r="P37" s="11"/>
      <c r="Q37" s="10"/>
      <c r="R37" s="184" t="str">
        <f>IF(ISBLANK(K37),"",IF(K37&gt;31.24,"",IF(K37&lt;=23.3,"TSM",IF(K37&lt;=24.24,"SM",IF(K37&lt;=25.45,"KSM",IF(K37&lt;=26.85,"I A",IF(K37&lt;=28.74,"II A",IF(K37&lt;=31.24,"III A"))))))))</f>
        <v>II A</v>
      </c>
      <c r="S37" s="388" t="s">
        <v>256</v>
      </c>
      <c r="T37" s="2">
        <v>1</v>
      </c>
    </row>
    <row r="38" spans="1:20" ht="13.95" customHeight="1" x14ac:dyDescent="0.25">
      <c r="A38" s="16"/>
      <c r="B38" s="15"/>
      <c r="C38" s="15">
        <v>38</v>
      </c>
      <c r="D38" s="14" t="s">
        <v>117</v>
      </c>
      <c r="E38" s="13" t="s">
        <v>118</v>
      </c>
      <c r="F38" s="12" t="s">
        <v>119</v>
      </c>
      <c r="G38" s="9" t="s">
        <v>31</v>
      </c>
      <c r="H38" s="9" t="s">
        <v>32</v>
      </c>
      <c r="I38" s="9"/>
      <c r="J38" s="252" t="s">
        <v>27</v>
      </c>
      <c r="K38" s="115" t="s">
        <v>40</v>
      </c>
      <c r="L38" s="11"/>
      <c r="M38" s="10"/>
      <c r="N38" s="10"/>
      <c r="O38" s="251"/>
      <c r="P38" s="11"/>
      <c r="Q38" s="10"/>
      <c r="R38" s="184" t="str">
        <f>IF(ISBLANK(K38),"",IF(K38&gt;31.24,"",IF(K38&lt;=23.3,"TSM",IF(K38&lt;=24.24,"SM",IF(K38&lt;=25.45,"KSM",IF(K38&lt;=26.85,"I A",IF(K38&lt;=28.74,"II A",IF(K38&lt;=31.24,"III A"))))))))</f>
        <v/>
      </c>
      <c r="S38" s="388" t="s">
        <v>120</v>
      </c>
      <c r="T38" s="2">
        <v>2</v>
      </c>
    </row>
    <row r="39" spans="1:20" ht="13.95" customHeight="1" x14ac:dyDescent="0.25">
      <c r="A39" s="16"/>
      <c r="B39" s="15"/>
      <c r="C39" s="15">
        <v>107</v>
      </c>
      <c r="D39" s="14" t="s">
        <v>159</v>
      </c>
      <c r="E39" s="13" t="s">
        <v>504</v>
      </c>
      <c r="F39" s="12" t="s">
        <v>503</v>
      </c>
      <c r="G39" s="9" t="s">
        <v>59</v>
      </c>
      <c r="H39" s="9" t="s">
        <v>32</v>
      </c>
      <c r="I39" s="9"/>
      <c r="J39" s="252"/>
      <c r="K39" s="115" t="s">
        <v>40</v>
      </c>
      <c r="L39" s="11"/>
      <c r="M39" s="10"/>
      <c r="N39" s="10"/>
      <c r="O39" s="251"/>
      <c r="P39" s="11"/>
      <c r="Q39" s="10"/>
      <c r="R39" s="184" t="str">
        <f>IF(ISBLANK(K39),"",IF(K39&gt;31.24,"",IF(K39&lt;=23.3,"TSM",IF(K39&lt;=24.24,"SM",IF(K39&lt;=25.45,"KSM",IF(K39&lt;=26.85,"I A",IF(K39&lt;=28.74,"II A",IF(K39&lt;=31.24,"III A"))))))))</f>
        <v/>
      </c>
      <c r="S39" s="388" t="s">
        <v>44</v>
      </c>
      <c r="T39" s="2">
        <v>3</v>
      </c>
    </row>
    <row r="40" spans="1:20" ht="3.75" customHeight="1" x14ac:dyDescent="0.25"/>
    <row r="41" spans="1:20" ht="13.8" thickBot="1" x14ac:dyDescent="0.3">
      <c r="C41" s="34"/>
      <c r="D41" s="33"/>
      <c r="E41" s="32">
        <v>6</v>
      </c>
      <c r="F41" s="31" t="s">
        <v>112</v>
      </c>
      <c r="G41" s="30">
        <v>6</v>
      </c>
      <c r="H41" s="29"/>
    </row>
    <row r="42" spans="1:20" s="17" customFormat="1" ht="13.8" thickBot="1" x14ac:dyDescent="0.35">
      <c r="A42" s="28" t="s">
        <v>41</v>
      </c>
      <c r="B42" s="23" t="s">
        <v>43</v>
      </c>
      <c r="C42" s="27" t="s">
        <v>16</v>
      </c>
      <c r="D42" s="26" t="s">
        <v>15</v>
      </c>
      <c r="E42" s="25" t="s">
        <v>14</v>
      </c>
      <c r="F42" s="24" t="s">
        <v>13</v>
      </c>
      <c r="G42" s="22" t="s">
        <v>12</v>
      </c>
      <c r="H42" s="22" t="s">
        <v>189</v>
      </c>
      <c r="I42" s="22" t="s">
        <v>10</v>
      </c>
      <c r="J42" s="24" t="s">
        <v>9</v>
      </c>
      <c r="K42" s="22" t="s">
        <v>57</v>
      </c>
      <c r="L42" s="22" t="s">
        <v>6</v>
      </c>
      <c r="M42" s="22" t="s">
        <v>5</v>
      </c>
      <c r="N42" s="22"/>
      <c r="O42" s="22" t="s">
        <v>57</v>
      </c>
      <c r="P42" s="22" t="s">
        <v>6</v>
      </c>
      <c r="Q42" s="22" t="s">
        <v>5</v>
      </c>
      <c r="R42" s="21" t="s">
        <v>4</v>
      </c>
      <c r="S42" s="20" t="s">
        <v>3</v>
      </c>
      <c r="T42" s="18" t="s">
        <v>0</v>
      </c>
    </row>
    <row r="43" spans="1:20" ht="13.95" customHeight="1" x14ac:dyDescent="0.25">
      <c r="A43" s="16">
        <v>1</v>
      </c>
      <c r="B43" s="15"/>
      <c r="C43" s="15">
        <v>90</v>
      </c>
      <c r="D43" s="14" t="s">
        <v>130</v>
      </c>
      <c r="E43" s="13" t="s">
        <v>131</v>
      </c>
      <c r="F43" s="12" t="s">
        <v>132</v>
      </c>
      <c r="G43" s="9" t="s">
        <v>37</v>
      </c>
      <c r="H43" s="9"/>
      <c r="I43" s="9"/>
      <c r="J43" s="252">
        <f>IF(ISBLANK(K43),"",TRUNC(2.242*(K43-45.5)^2))</f>
        <v>790</v>
      </c>
      <c r="K43" s="115">
        <v>26.72</v>
      </c>
      <c r="L43" s="11">
        <v>1</v>
      </c>
      <c r="M43" s="10">
        <v>0.17799999999999999</v>
      </c>
      <c r="N43" s="10"/>
      <c r="O43" s="251"/>
      <c r="P43" s="11"/>
      <c r="Q43" s="10"/>
      <c r="R43" s="184" t="str">
        <f>IF(ISBLANK(K43),"",IF(K43&gt;31.24,"",IF(K43&lt;=23.3,"TSM",IF(K43&lt;=24.24,"SM",IF(K43&lt;=25.45,"KSM",IF(K43&lt;=26.85,"I A",IF(K43&lt;=28.74,"II A",IF(K43&lt;=31.24,"III A"))))))))</f>
        <v>I A</v>
      </c>
      <c r="S43" s="388" t="s">
        <v>133</v>
      </c>
      <c r="T43" s="2">
        <v>3</v>
      </c>
    </row>
    <row r="44" spans="1:20" ht="13.95" customHeight="1" x14ac:dyDescent="0.25">
      <c r="A44" s="16">
        <v>2</v>
      </c>
      <c r="B44" s="15"/>
      <c r="C44" s="15">
        <v>37</v>
      </c>
      <c r="D44" s="14" t="s">
        <v>121</v>
      </c>
      <c r="E44" s="13" t="s">
        <v>118</v>
      </c>
      <c r="F44" s="12" t="s">
        <v>119</v>
      </c>
      <c r="G44" s="9" t="s">
        <v>31</v>
      </c>
      <c r="H44" s="9" t="s">
        <v>32</v>
      </c>
      <c r="I44" s="9"/>
      <c r="J44" s="252" t="s">
        <v>27</v>
      </c>
      <c r="K44" s="115">
        <v>28.91</v>
      </c>
      <c r="L44" s="11">
        <v>1</v>
      </c>
      <c r="M44" s="10">
        <v>0.20799999999999999</v>
      </c>
      <c r="N44" s="10"/>
      <c r="O44" s="251"/>
      <c r="P44" s="11"/>
      <c r="Q44" s="10"/>
      <c r="R44" s="184" t="str">
        <f>IF(ISBLANK(K44),"",IF(K44&gt;31.24,"",IF(K44&lt;=23.3,"TSM",IF(K44&lt;=24.24,"SM",IF(K44&lt;=25.45,"KSM",IF(K44&lt;=26.85,"I A",IF(K44&lt;=28.74,"II A",IF(K44&lt;=31.24,"III A"))))))))</f>
        <v>III A</v>
      </c>
      <c r="S44" s="388" t="s">
        <v>120</v>
      </c>
      <c r="T44" s="2">
        <v>2</v>
      </c>
    </row>
    <row r="45" spans="1:20" ht="13.95" customHeight="1" x14ac:dyDescent="0.25">
      <c r="A45" s="16"/>
      <c r="B45" s="15"/>
      <c r="C45" s="15">
        <v>21</v>
      </c>
      <c r="D45" s="14" t="s">
        <v>229</v>
      </c>
      <c r="E45" s="13" t="s">
        <v>462</v>
      </c>
      <c r="F45" s="12" t="s">
        <v>461</v>
      </c>
      <c r="G45" s="9" t="s">
        <v>31</v>
      </c>
      <c r="H45" s="9" t="s">
        <v>32</v>
      </c>
      <c r="I45" s="9"/>
      <c r="J45" s="252" t="s">
        <v>27</v>
      </c>
      <c r="K45" s="115" t="s">
        <v>40</v>
      </c>
      <c r="L45" s="11"/>
      <c r="M45" s="10"/>
      <c r="N45" s="10"/>
      <c r="O45" s="251"/>
      <c r="P45" s="11"/>
      <c r="Q45" s="10"/>
      <c r="R45" s="184" t="str">
        <f>IF(ISBLANK(K45),"",IF(K45&gt;31.24,"",IF(K45&lt;=23.3,"TSM",IF(K45&lt;=24.24,"SM",IF(K45&lt;=25.45,"KSM",IF(K45&lt;=26.85,"I A",IF(K45&lt;=28.74,"II A",IF(K45&lt;=31.24,"III A"))))))))</f>
        <v/>
      </c>
      <c r="S45" s="388" t="s">
        <v>291</v>
      </c>
      <c r="T45" s="2">
        <v>1</v>
      </c>
    </row>
    <row r="46" spans="1:20" ht="13.95" customHeight="1" x14ac:dyDescent="0.25">
      <c r="A46" s="16"/>
      <c r="B46" s="15"/>
      <c r="C46" s="15">
        <v>106</v>
      </c>
      <c r="D46" s="14" t="s">
        <v>482</v>
      </c>
      <c r="E46" s="13" t="s">
        <v>481</v>
      </c>
      <c r="F46" s="12" t="s">
        <v>480</v>
      </c>
      <c r="G46" s="9" t="s">
        <v>59</v>
      </c>
      <c r="H46" s="9"/>
      <c r="I46" s="9"/>
      <c r="J46" s="252"/>
      <c r="K46" s="115" t="s">
        <v>40</v>
      </c>
      <c r="L46" s="11"/>
      <c r="M46" s="10"/>
      <c r="N46" s="10"/>
      <c r="O46" s="251"/>
      <c r="P46" s="11"/>
      <c r="Q46" s="10"/>
      <c r="R46" s="184" t="str">
        <f>IF(ISBLANK(K46),"",IF(K46&gt;31.24,"",IF(K46&lt;=23.3,"TSM",IF(K46&lt;=24.24,"SM",IF(K46&lt;=25.45,"KSM",IF(K46&lt;=26.85,"I A",IF(K46&lt;=28.74,"II A",IF(K46&lt;=31.24,"III A"))))))))</f>
        <v/>
      </c>
      <c r="S46" s="388" t="s">
        <v>44</v>
      </c>
      <c r="T46" s="2">
        <v>4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5"/>
  <sheetViews>
    <sheetView zoomScaleNormal="100" workbookViewId="0">
      <selection activeCell="A3" sqref="A3"/>
    </sheetView>
  </sheetViews>
  <sheetFormatPr defaultRowHeight="13.2" x14ac:dyDescent="0.25"/>
  <cols>
    <col min="1" max="2" width="5.109375" style="5" customWidth="1"/>
    <col min="3" max="3" width="4.33203125" style="5" customWidth="1"/>
    <col min="4" max="4" width="9.44140625" style="7" customWidth="1"/>
    <col min="5" max="5" width="18.6640625" style="1" customWidth="1"/>
    <col min="6" max="6" width="9.33203125" style="6" customWidth="1"/>
    <col min="7" max="7" width="8" style="1" customWidth="1"/>
    <col min="8" max="8" width="7.44140625" style="1" customWidth="1"/>
    <col min="9" max="9" width="11.44140625" style="1" customWidth="1"/>
    <col min="10" max="10" width="5.44140625" style="4" customWidth="1"/>
    <col min="11" max="11" width="7.44140625" style="5" customWidth="1"/>
    <col min="12" max="12" width="4" style="5" customWidth="1"/>
    <col min="13" max="13" width="5.44140625" style="5" customWidth="1"/>
    <col min="14" max="14" width="2.21875" style="5" customWidth="1"/>
    <col min="15" max="15" width="6.88671875" style="5" customWidth="1"/>
    <col min="16" max="16" width="4" style="5" customWidth="1"/>
    <col min="17" max="17" width="4.6640625" style="5" customWidth="1"/>
    <col min="18" max="18" width="4.44140625" style="4" customWidth="1"/>
    <col min="19" max="19" width="18" style="1" customWidth="1"/>
    <col min="20" max="16384" width="8.88671875" style="1"/>
  </cols>
  <sheetData>
    <row r="1" spans="1:19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9"/>
      <c r="O1" s="49"/>
      <c r="P1" s="49"/>
      <c r="Q1" s="49"/>
      <c r="R1" s="4"/>
    </row>
    <row r="2" spans="1:19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3"/>
      <c r="N2" s="43"/>
      <c r="O2" s="43"/>
      <c r="P2" s="43"/>
      <c r="Q2" s="43"/>
      <c r="R2" s="42"/>
      <c r="S2" s="41" t="s">
        <v>19</v>
      </c>
    </row>
    <row r="3" spans="1:19" ht="15" customHeight="1" x14ac:dyDescent="0.35">
      <c r="A3" s="39"/>
      <c r="B3" s="39"/>
      <c r="C3" s="39"/>
      <c r="S3" s="38" t="s">
        <v>542</v>
      </c>
    </row>
    <row r="4" spans="1:19" ht="15.75" customHeight="1" x14ac:dyDescent="0.3">
      <c r="D4" s="37" t="s">
        <v>608</v>
      </c>
      <c r="F4" s="36"/>
      <c r="I4" s="255">
        <v>1.1574074074074073E-5</v>
      </c>
      <c r="S4" s="35"/>
    </row>
    <row r="5" spans="1:19" ht="3.75" customHeight="1" x14ac:dyDescent="0.25"/>
    <row r="6" spans="1:19" ht="13.8" thickBot="1" x14ac:dyDescent="0.3">
      <c r="C6" s="34"/>
      <c r="D6" s="33"/>
      <c r="E6" s="32"/>
      <c r="F6" s="31" t="s">
        <v>512</v>
      </c>
      <c r="G6" s="30"/>
      <c r="H6" s="29"/>
    </row>
    <row r="7" spans="1:19" s="17" customFormat="1" ht="13.8" thickBot="1" x14ac:dyDescent="0.35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6</v>
      </c>
      <c r="M7" s="22" t="s">
        <v>5</v>
      </c>
      <c r="N7" s="22"/>
      <c r="O7" s="22" t="s">
        <v>57</v>
      </c>
      <c r="P7" s="22" t="s">
        <v>6</v>
      </c>
      <c r="Q7" s="22" t="s">
        <v>5</v>
      </c>
      <c r="R7" s="21" t="s">
        <v>4</v>
      </c>
      <c r="S7" s="20" t="s">
        <v>3</v>
      </c>
    </row>
    <row r="8" spans="1:19" ht="13.8" customHeight="1" x14ac:dyDescent="0.25">
      <c r="A8" s="16">
        <v>1</v>
      </c>
      <c r="B8" s="15">
        <v>1</v>
      </c>
      <c r="C8" s="15">
        <v>122</v>
      </c>
      <c r="D8" s="14" t="s">
        <v>502</v>
      </c>
      <c r="E8" s="13" t="s">
        <v>501</v>
      </c>
      <c r="F8" s="12" t="s">
        <v>500</v>
      </c>
      <c r="G8" s="9" t="s">
        <v>59</v>
      </c>
      <c r="H8" s="9"/>
      <c r="I8" s="9"/>
      <c r="J8" s="252">
        <f>IF(ISBLANK(O8),"",TRUNC(2.242*(O8-45.5)^2))</f>
        <v>962</v>
      </c>
      <c r="K8" s="420">
        <v>25.04</v>
      </c>
      <c r="L8" s="11">
        <v>0.2</v>
      </c>
      <c r="M8" s="10">
        <v>0.183</v>
      </c>
      <c r="N8" s="10"/>
      <c r="O8" s="251">
        <v>24.78</v>
      </c>
      <c r="P8" s="11">
        <v>-0.7</v>
      </c>
      <c r="Q8" s="10">
        <v>0.17599999999999999</v>
      </c>
      <c r="R8" s="184" t="str">
        <f>IF(ISBLANK(O8),"",IF(O8&gt;31.24,"",IF(O8&lt;=23.3,"TSM",IF(O8&lt;=24.24,"SM",IF(O8&lt;=25.45,"KSM",IF(O8&lt;=26.85,"I A",IF(O8&lt;=28.74,"II A",IF(O8&lt;=31.24,"III A"))))))))</f>
        <v>KSM</v>
      </c>
      <c r="S8" s="388" t="s">
        <v>499</v>
      </c>
    </row>
    <row r="9" spans="1:19" ht="13.95" customHeight="1" x14ac:dyDescent="0.25">
      <c r="A9" s="16">
        <v>2</v>
      </c>
      <c r="B9" s="15">
        <v>2</v>
      </c>
      <c r="C9" s="15">
        <v>117</v>
      </c>
      <c r="D9" s="14" t="s">
        <v>95</v>
      </c>
      <c r="E9" s="13" t="s">
        <v>94</v>
      </c>
      <c r="F9" s="12" t="s">
        <v>93</v>
      </c>
      <c r="G9" s="9" t="s">
        <v>59</v>
      </c>
      <c r="H9" s="9" t="s">
        <v>32</v>
      </c>
      <c r="I9" s="9"/>
      <c r="J9" s="252">
        <f>IF(ISBLANK(O9),"",TRUNC(2.242*(O9-45.5)^2))</f>
        <v>881</v>
      </c>
      <c r="K9" s="420">
        <v>26.06</v>
      </c>
      <c r="L9" s="11">
        <v>-0.1</v>
      </c>
      <c r="M9" s="10">
        <v>0.14299999999999999</v>
      </c>
      <c r="N9" s="10"/>
      <c r="O9" s="251">
        <v>25.67</v>
      </c>
      <c r="P9" s="11">
        <v>-0.7</v>
      </c>
      <c r="Q9" s="10">
        <v>0.14499999999999999</v>
      </c>
      <c r="R9" s="184" t="str">
        <f>IF(ISBLANK(O9),"",IF(O9&gt;31.24,"",IF(O9&lt;=23.3,"TSM",IF(O9&lt;=24.24,"SM",IF(O9&lt;=25.45,"KSM",IF(O9&lt;=26.85,"I A",IF(O9&lt;=28.74,"II A",IF(O9&lt;=31.24,"III A"))))))))</f>
        <v>I A</v>
      </c>
      <c r="S9" s="388" t="s">
        <v>92</v>
      </c>
    </row>
    <row r="10" spans="1:19" ht="13.95" customHeight="1" x14ac:dyDescent="0.25">
      <c r="A10" s="16">
        <v>3</v>
      </c>
      <c r="B10" s="15"/>
      <c r="C10" s="15">
        <v>33</v>
      </c>
      <c r="D10" s="14" t="s">
        <v>142</v>
      </c>
      <c r="E10" s="13" t="s">
        <v>143</v>
      </c>
      <c r="F10" s="12" t="s">
        <v>144</v>
      </c>
      <c r="G10" s="9" t="s">
        <v>31</v>
      </c>
      <c r="H10" s="9" t="s">
        <v>32</v>
      </c>
      <c r="I10" s="9"/>
      <c r="J10" s="252" t="s">
        <v>27</v>
      </c>
      <c r="K10" s="420">
        <v>26.57</v>
      </c>
      <c r="L10" s="11">
        <v>-0.1</v>
      </c>
      <c r="M10" s="10">
        <v>0.24399999999999999</v>
      </c>
      <c r="N10" s="10"/>
      <c r="O10" s="251">
        <v>26.36</v>
      </c>
      <c r="P10" s="11">
        <v>-0.7</v>
      </c>
      <c r="Q10" s="10">
        <v>0.24299999999999999</v>
      </c>
      <c r="R10" s="184" t="str">
        <f>IF(ISBLANK(O10),"",IF(O10&gt;31.24,"",IF(O10&lt;=23.3,"TSM",IF(O10&lt;=24.24,"SM",IF(O10&lt;=25.45,"KSM",IF(O10&lt;=26.85,"I A",IF(O10&lt;=28.74,"II A",IF(O10&lt;=31.24,"III A"))))))))</f>
        <v>I A</v>
      </c>
      <c r="S10" s="388" t="s">
        <v>120</v>
      </c>
    </row>
    <row r="11" spans="1:19" ht="13.95" customHeight="1" x14ac:dyDescent="0.25">
      <c r="A11" s="16">
        <v>4</v>
      </c>
      <c r="B11" s="15">
        <v>3</v>
      </c>
      <c r="C11" s="15">
        <v>169</v>
      </c>
      <c r="D11" s="14" t="s">
        <v>127</v>
      </c>
      <c r="E11" s="13" t="s">
        <v>128</v>
      </c>
      <c r="F11" s="12" t="s">
        <v>129</v>
      </c>
      <c r="G11" s="9" t="s">
        <v>25</v>
      </c>
      <c r="H11" s="9"/>
      <c r="I11" s="9"/>
      <c r="J11" s="252">
        <f>IF(ISBLANK(K11),"",TRUNC(2.242*(K11-45.5)^2))</f>
        <v>825</v>
      </c>
      <c r="K11" s="115">
        <v>26.31</v>
      </c>
      <c r="L11" s="11">
        <v>-0.4</v>
      </c>
      <c r="M11" s="10">
        <v>0.27600000000000002</v>
      </c>
      <c r="N11" s="10"/>
      <c r="O11" s="335">
        <v>26.43</v>
      </c>
      <c r="P11" s="11">
        <v>-0.7</v>
      </c>
      <c r="Q11" s="10">
        <v>0.28999999999999998</v>
      </c>
      <c r="R11" s="184" t="str">
        <f>IF(ISBLANK(K11),"",IF(K11&gt;31.24,"",IF(K11&lt;=23.3,"TSM",IF(K11&lt;=24.24,"SM",IF(K11&lt;=25.45,"KSM",IF(K11&lt;=26.85,"I A",IF(K11&lt;=28.74,"II A",IF(K11&lt;=31.24,"III A"))))))))</f>
        <v>I A</v>
      </c>
      <c r="S11" s="388" t="s">
        <v>26</v>
      </c>
    </row>
    <row r="12" spans="1:19" ht="3.75" customHeight="1" x14ac:dyDescent="0.25"/>
    <row r="13" spans="1:19" ht="13.8" thickBot="1" x14ac:dyDescent="0.3">
      <c r="C13" s="34"/>
      <c r="D13" s="33"/>
      <c r="E13" s="32"/>
      <c r="F13" s="31" t="s">
        <v>494</v>
      </c>
      <c r="G13" s="30"/>
      <c r="H13" s="29"/>
    </row>
    <row r="14" spans="1:19" s="17" customFormat="1" ht="13.8" thickBot="1" x14ac:dyDescent="0.35">
      <c r="A14" s="28" t="s">
        <v>41</v>
      </c>
      <c r="B14" s="23" t="s">
        <v>43</v>
      </c>
      <c r="C14" s="27" t="s">
        <v>16</v>
      </c>
      <c r="D14" s="26" t="s">
        <v>15</v>
      </c>
      <c r="E14" s="25" t="s">
        <v>14</v>
      </c>
      <c r="F14" s="24" t="s">
        <v>13</v>
      </c>
      <c r="G14" s="22" t="s">
        <v>12</v>
      </c>
      <c r="H14" s="22" t="s">
        <v>189</v>
      </c>
      <c r="I14" s="22" t="s">
        <v>10</v>
      </c>
      <c r="J14" s="24" t="s">
        <v>9</v>
      </c>
      <c r="K14" s="22" t="s">
        <v>57</v>
      </c>
      <c r="L14" s="22" t="s">
        <v>6</v>
      </c>
      <c r="M14" s="22" t="s">
        <v>5</v>
      </c>
      <c r="N14" s="22"/>
      <c r="O14" s="22" t="s">
        <v>57</v>
      </c>
      <c r="P14" s="22" t="s">
        <v>6</v>
      </c>
      <c r="Q14" s="22" t="s">
        <v>5</v>
      </c>
      <c r="R14" s="21" t="s">
        <v>4</v>
      </c>
      <c r="S14" s="20" t="s">
        <v>3</v>
      </c>
    </row>
    <row r="15" spans="1:19" ht="13.95" customHeight="1" x14ac:dyDescent="0.25">
      <c r="A15" s="16">
        <v>5</v>
      </c>
      <c r="B15" s="15"/>
      <c r="C15" s="15">
        <v>28</v>
      </c>
      <c r="D15" s="14" t="s">
        <v>113</v>
      </c>
      <c r="E15" s="13" t="s">
        <v>491</v>
      </c>
      <c r="F15" s="12" t="s">
        <v>490</v>
      </c>
      <c r="G15" s="9" t="s">
        <v>31</v>
      </c>
      <c r="H15" s="9" t="s">
        <v>32</v>
      </c>
      <c r="I15" s="9"/>
      <c r="J15" s="252" t="s">
        <v>27</v>
      </c>
      <c r="K15" s="115">
        <v>26.73</v>
      </c>
      <c r="L15" s="11">
        <v>-0.2</v>
      </c>
      <c r="M15" s="10">
        <v>0.187</v>
      </c>
      <c r="N15" s="10"/>
      <c r="O15" s="251">
        <v>26.49</v>
      </c>
      <c r="P15" s="11">
        <v>0.8</v>
      </c>
      <c r="Q15" s="10">
        <v>0.17199999999999999</v>
      </c>
      <c r="R15" s="184" t="str">
        <f>IF(ISBLANK(O15),"",IF(O15&gt;31.24,"",IF(O15&lt;=23.3,"TSM",IF(O15&lt;=24.24,"SM",IF(O15&lt;=25.45,"KSM",IF(O15&lt;=26.85,"I A",IF(O15&lt;=28.74,"II A",IF(O15&lt;=31.24,"III A"))))))))</f>
        <v>I A</v>
      </c>
      <c r="S15" s="388" t="s">
        <v>256</v>
      </c>
    </row>
    <row r="16" spans="1:19" ht="13.95" customHeight="1" x14ac:dyDescent="0.25">
      <c r="A16" s="16">
        <v>6</v>
      </c>
      <c r="B16" s="15">
        <v>4</v>
      </c>
      <c r="C16" s="15">
        <v>90</v>
      </c>
      <c r="D16" s="14" t="s">
        <v>130</v>
      </c>
      <c r="E16" s="13" t="s">
        <v>131</v>
      </c>
      <c r="F16" s="12" t="s">
        <v>132</v>
      </c>
      <c r="G16" s="9" t="s">
        <v>37</v>
      </c>
      <c r="H16" s="9"/>
      <c r="I16" s="9"/>
      <c r="J16" s="252">
        <f>IF(ISBLANK(O16),"",TRUNC(2.242*(O16-45.5)^2))</f>
        <v>791</v>
      </c>
      <c r="K16" s="115">
        <v>26.72</v>
      </c>
      <c r="L16" s="11">
        <v>1</v>
      </c>
      <c r="M16" s="10">
        <v>0.17799999999999999</v>
      </c>
      <c r="N16" s="10"/>
      <c r="O16" s="251">
        <v>26.71</v>
      </c>
      <c r="P16" s="11">
        <v>0.8</v>
      </c>
      <c r="Q16" s="10">
        <v>0.17399999999999999</v>
      </c>
      <c r="R16" s="184" t="str">
        <f>IF(ISBLANK(O16),"",IF(O16&gt;31.24,"",IF(O16&lt;=23.3,"TSM",IF(O16&lt;=24.24,"SM",IF(O16&lt;=25.45,"KSM",IF(O16&lt;=26.85,"I A",IF(O16&lt;=28.74,"II A",IF(O16&lt;=31.24,"III A"))))))))</f>
        <v>I A</v>
      </c>
      <c r="S16" s="388" t="s">
        <v>133</v>
      </c>
    </row>
    <row r="17" spans="1:19" ht="13.95" customHeight="1" x14ac:dyDescent="0.25">
      <c r="A17" s="16">
        <v>7</v>
      </c>
      <c r="B17" s="15">
        <v>5</v>
      </c>
      <c r="C17" s="15">
        <v>157</v>
      </c>
      <c r="D17" s="14" t="s">
        <v>487</v>
      </c>
      <c r="E17" s="13" t="s">
        <v>486</v>
      </c>
      <c r="F17" s="12" t="s">
        <v>485</v>
      </c>
      <c r="G17" s="9" t="s">
        <v>25</v>
      </c>
      <c r="H17" s="9"/>
      <c r="I17" s="9"/>
      <c r="J17" s="252">
        <f>IF(ISBLANK(K17),"",TRUNC(2.242*(K17-45.5)^2))</f>
        <v>760</v>
      </c>
      <c r="K17" s="115">
        <v>27.08</v>
      </c>
      <c r="L17" s="11">
        <v>-0.2</v>
      </c>
      <c r="M17" s="10">
        <v>0.13300000000000001</v>
      </c>
      <c r="N17" s="10"/>
      <c r="O17" s="335">
        <v>27.23</v>
      </c>
      <c r="P17" s="11">
        <v>0.8</v>
      </c>
      <c r="Q17" s="10">
        <v>0.14099999999999999</v>
      </c>
      <c r="R17" s="184" t="str">
        <f>IF(ISBLANK(K17),"",IF(K17&gt;31.24,"",IF(K17&lt;=23.3,"TSM",IF(K17&lt;=24.24,"SM",IF(K17&lt;=25.45,"KSM",IF(K17&lt;=26.85,"I A",IF(K17&lt;=28.74,"II A",IF(K17&lt;=31.24,"III A"))))))))</f>
        <v>II A</v>
      </c>
      <c r="S17" s="388" t="s">
        <v>26</v>
      </c>
    </row>
    <row r="18" spans="1:19" ht="13.95" customHeight="1" x14ac:dyDescent="0.25">
      <c r="A18" s="16">
        <v>8</v>
      </c>
      <c r="B18" s="15"/>
      <c r="C18" s="15">
        <v>8</v>
      </c>
      <c r="D18" s="14" t="s">
        <v>489</v>
      </c>
      <c r="E18" s="13" t="s">
        <v>488</v>
      </c>
      <c r="F18" s="12" t="s">
        <v>202</v>
      </c>
      <c r="G18" s="9" t="s">
        <v>31</v>
      </c>
      <c r="H18" s="9" t="s">
        <v>32</v>
      </c>
      <c r="I18" s="9"/>
      <c r="J18" s="252" t="s">
        <v>27</v>
      </c>
      <c r="K18" s="115">
        <v>27.08</v>
      </c>
      <c r="L18" s="11">
        <v>0.2</v>
      </c>
      <c r="M18" s="10">
        <v>0.188</v>
      </c>
      <c r="N18" s="10"/>
      <c r="O18" s="335">
        <v>27.5</v>
      </c>
      <c r="P18" s="11">
        <v>0.8</v>
      </c>
      <c r="Q18" s="10">
        <v>0.217</v>
      </c>
      <c r="R18" s="184" t="str">
        <f>IF(ISBLANK(K18),"",IF(K18&gt;31.24,"",IF(K18&lt;=23.3,"TSM",IF(K18&lt;=24.24,"SM",IF(K18&lt;=25.45,"KSM",IF(K18&lt;=26.85,"I A",IF(K18&lt;=28.74,"II A",IF(K18&lt;=31.24,"III A"))))))))</f>
        <v>II A</v>
      </c>
      <c r="S18" s="388" t="s">
        <v>256</v>
      </c>
    </row>
    <row r="19" spans="1:19" ht="13.8" thickBot="1" x14ac:dyDescent="0.3">
      <c r="C19" s="34"/>
      <c r="D19" s="33"/>
      <c r="E19" s="32"/>
      <c r="F19" s="31"/>
      <c r="G19" s="30"/>
      <c r="H19" s="29"/>
    </row>
    <row r="20" spans="1:19" s="17" customFormat="1" ht="13.8" thickBot="1" x14ac:dyDescent="0.35">
      <c r="A20" s="28" t="s">
        <v>41</v>
      </c>
      <c r="B20" s="23" t="s">
        <v>43</v>
      </c>
      <c r="C20" s="27" t="s">
        <v>16</v>
      </c>
      <c r="D20" s="26" t="s">
        <v>15</v>
      </c>
      <c r="E20" s="25" t="s">
        <v>14</v>
      </c>
      <c r="F20" s="24" t="s">
        <v>13</v>
      </c>
      <c r="G20" s="22" t="s">
        <v>12</v>
      </c>
      <c r="H20" s="22" t="s">
        <v>189</v>
      </c>
      <c r="I20" s="22" t="s">
        <v>10</v>
      </c>
      <c r="J20" s="24" t="s">
        <v>9</v>
      </c>
      <c r="K20" s="22" t="s">
        <v>57</v>
      </c>
      <c r="L20" s="22" t="s">
        <v>6</v>
      </c>
      <c r="M20" s="22" t="s">
        <v>5</v>
      </c>
      <c r="N20" s="22"/>
      <c r="O20" s="22" t="s">
        <v>57</v>
      </c>
      <c r="P20" s="22" t="s">
        <v>6</v>
      </c>
      <c r="Q20" s="22" t="s">
        <v>5</v>
      </c>
      <c r="R20" s="21" t="s">
        <v>4</v>
      </c>
      <c r="S20" s="20" t="s">
        <v>3</v>
      </c>
    </row>
    <row r="21" spans="1:19" ht="13.95" customHeight="1" x14ac:dyDescent="0.25">
      <c r="A21" s="16">
        <v>9</v>
      </c>
      <c r="B21" s="15">
        <v>6</v>
      </c>
      <c r="C21" s="15">
        <v>121</v>
      </c>
      <c r="D21" s="14" t="s">
        <v>229</v>
      </c>
      <c r="E21" s="13" t="s">
        <v>484</v>
      </c>
      <c r="F21" s="12" t="s">
        <v>483</v>
      </c>
      <c r="G21" s="9" t="s">
        <v>59</v>
      </c>
      <c r="H21" s="9"/>
      <c r="I21" s="9"/>
      <c r="J21" s="252">
        <f>IF(ISBLANK(K21),"",TRUNC(2.242*(K21-45.5)^2))</f>
        <v>732</v>
      </c>
      <c r="K21" s="115">
        <v>27.42</v>
      </c>
      <c r="L21" s="11">
        <v>-0.4</v>
      </c>
      <c r="M21" s="10">
        <v>0.14299999999999999</v>
      </c>
      <c r="N21" s="10"/>
      <c r="O21" s="251"/>
      <c r="P21" s="11"/>
      <c r="Q21" s="10"/>
      <c r="R21" s="184" t="str">
        <f t="shared" ref="R21:R35" si="0">IF(ISBLANK(K21),"",IF(K21&gt;31.24,"",IF(K21&lt;=23.3,"TSM",IF(K21&lt;=24.24,"SM",IF(K21&lt;=25.45,"KSM",IF(K21&lt;=26.85,"I A",IF(K21&lt;=28.74,"II A",IF(K21&lt;=31.24,"III A"))))))))</f>
        <v>II A</v>
      </c>
      <c r="S21" s="388" t="s">
        <v>256</v>
      </c>
    </row>
    <row r="22" spans="1:19" ht="13.95" customHeight="1" x14ac:dyDescent="0.25">
      <c r="A22" s="16">
        <v>10</v>
      </c>
      <c r="B22" s="15"/>
      <c r="C22" s="15">
        <v>183</v>
      </c>
      <c r="D22" s="14" t="s">
        <v>84</v>
      </c>
      <c r="E22" s="13" t="s">
        <v>83</v>
      </c>
      <c r="F22" s="12" t="s">
        <v>611</v>
      </c>
      <c r="G22" s="9" t="s">
        <v>31</v>
      </c>
      <c r="H22" s="9" t="s">
        <v>32</v>
      </c>
      <c r="I22" s="9"/>
      <c r="J22" s="252" t="s">
        <v>27</v>
      </c>
      <c r="K22" s="115">
        <v>28.02</v>
      </c>
      <c r="L22" s="11">
        <v>0.2</v>
      </c>
      <c r="M22" s="10">
        <v>0.122</v>
      </c>
      <c r="N22" s="10"/>
      <c r="O22" s="251"/>
      <c r="P22" s="11"/>
      <c r="Q22" s="10"/>
      <c r="R22" s="184" t="str">
        <f t="shared" si="0"/>
        <v>II A</v>
      </c>
      <c r="S22" s="388" t="s">
        <v>80</v>
      </c>
    </row>
    <row r="23" spans="1:19" ht="13.95" customHeight="1" x14ac:dyDescent="0.25">
      <c r="A23" s="16">
        <v>11</v>
      </c>
      <c r="B23" s="15"/>
      <c r="C23" s="15">
        <v>79</v>
      </c>
      <c r="D23" s="14" t="s">
        <v>151</v>
      </c>
      <c r="E23" s="13" t="s">
        <v>609</v>
      </c>
      <c r="F23" s="12" t="s">
        <v>610</v>
      </c>
      <c r="G23" s="9" t="s">
        <v>603</v>
      </c>
      <c r="H23" s="9" t="s">
        <v>604</v>
      </c>
      <c r="I23" s="9"/>
      <c r="J23" s="252" t="s">
        <v>27</v>
      </c>
      <c r="K23" s="115">
        <v>28.07</v>
      </c>
      <c r="L23" s="11">
        <v>-0.2</v>
      </c>
      <c r="M23" s="10">
        <v>0.20799999999999999</v>
      </c>
      <c r="N23" s="10"/>
      <c r="O23" s="251"/>
      <c r="P23" s="11"/>
      <c r="Q23" s="10"/>
      <c r="R23" s="184" t="str">
        <f t="shared" si="0"/>
        <v>II A</v>
      </c>
      <c r="S23" s="388" t="s">
        <v>605</v>
      </c>
    </row>
    <row r="24" spans="1:19" ht="13.95" customHeight="1" x14ac:dyDescent="0.25">
      <c r="A24" s="16">
        <v>12</v>
      </c>
      <c r="B24" s="15"/>
      <c r="C24" s="15">
        <v>35</v>
      </c>
      <c r="D24" s="14" t="s">
        <v>162</v>
      </c>
      <c r="E24" s="13" t="s">
        <v>470</v>
      </c>
      <c r="F24" s="12" t="s">
        <v>469</v>
      </c>
      <c r="G24" s="9" t="s">
        <v>31</v>
      </c>
      <c r="H24" s="9" t="s">
        <v>32</v>
      </c>
      <c r="I24" s="9"/>
      <c r="J24" s="252" t="s">
        <v>27</v>
      </c>
      <c r="K24" s="115">
        <v>28.54</v>
      </c>
      <c r="L24" s="11">
        <v>1.8</v>
      </c>
      <c r="M24" s="10">
        <v>0.28399999999999997</v>
      </c>
      <c r="N24" s="10"/>
      <c r="O24" s="251"/>
      <c r="P24" s="11"/>
      <c r="Q24" s="10"/>
      <c r="R24" s="184" t="str">
        <f t="shared" si="0"/>
        <v>II A</v>
      </c>
      <c r="S24" s="388" t="s">
        <v>256</v>
      </c>
    </row>
    <row r="25" spans="1:19" ht="13.95" customHeight="1" x14ac:dyDescent="0.25">
      <c r="A25" s="16">
        <v>13</v>
      </c>
      <c r="B25" s="15"/>
      <c r="C25" s="15">
        <v>62</v>
      </c>
      <c r="D25" s="14" t="s">
        <v>98</v>
      </c>
      <c r="E25" s="13" t="s">
        <v>472</v>
      </c>
      <c r="F25" s="12" t="s">
        <v>471</v>
      </c>
      <c r="G25" s="9" t="s">
        <v>31</v>
      </c>
      <c r="H25" s="9" t="s">
        <v>32</v>
      </c>
      <c r="I25" s="9"/>
      <c r="J25" s="252" t="s">
        <v>27</v>
      </c>
      <c r="K25" s="115">
        <v>28.68</v>
      </c>
      <c r="L25" s="11">
        <v>0.2</v>
      </c>
      <c r="M25" s="10">
        <v>0.13600000000000001</v>
      </c>
      <c r="N25" s="10"/>
      <c r="O25" s="251"/>
      <c r="P25" s="11"/>
      <c r="Q25" s="10"/>
      <c r="R25" s="184" t="str">
        <f t="shared" si="0"/>
        <v>II A</v>
      </c>
      <c r="S25" s="388" t="s">
        <v>120</v>
      </c>
    </row>
    <row r="26" spans="1:19" ht="13.95" customHeight="1" x14ac:dyDescent="0.25">
      <c r="A26" s="16">
        <v>14</v>
      </c>
      <c r="B26" s="15"/>
      <c r="C26" s="15">
        <v>37</v>
      </c>
      <c r="D26" s="14" t="s">
        <v>121</v>
      </c>
      <c r="E26" s="13" t="s">
        <v>118</v>
      </c>
      <c r="F26" s="12" t="s">
        <v>119</v>
      </c>
      <c r="G26" s="9" t="s">
        <v>31</v>
      </c>
      <c r="H26" s="9" t="s">
        <v>32</v>
      </c>
      <c r="I26" s="9"/>
      <c r="J26" s="252" t="s">
        <v>27</v>
      </c>
      <c r="K26" s="115">
        <v>28.91</v>
      </c>
      <c r="L26" s="11">
        <v>1</v>
      </c>
      <c r="M26" s="10">
        <v>0.20799999999999999</v>
      </c>
      <c r="N26" s="10"/>
      <c r="O26" s="251"/>
      <c r="P26" s="11"/>
      <c r="Q26" s="10"/>
      <c r="R26" s="184" t="str">
        <f t="shared" si="0"/>
        <v>III A</v>
      </c>
      <c r="S26" s="388" t="s">
        <v>120</v>
      </c>
    </row>
    <row r="27" spans="1:19" ht="13.95" customHeight="1" x14ac:dyDescent="0.25">
      <c r="A27" s="16">
        <v>15</v>
      </c>
      <c r="B27" s="15"/>
      <c r="C27" s="15">
        <v>26</v>
      </c>
      <c r="D27" s="14" t="s">
        <v>62</v>
      </c>
      <c r="E27" s="13" t="s">
        <v>467</v>
      </c>
      <c r="F27" s="12" t="s">
        <v>466</v>
      </c>
      <c r="G27" s="9" t="s">
        <v>31</v>
      </c>
      <c r="H27" s="9" t="s">
        <v>32</v>
      </c>
      <c r="I27" s="9"/>
      <c r="J27" s="252" t="s">
        <v>27</v>
      </c>
      <c r="K27" s="115">
        <v>29.34</v>
      </c>
      <c r="L27" s="11">
        <v>1.8</v>
      </c>
      <c r="M27" s="10">
        <v>0.216</v>
      </c>
      <c r="N27" s="10"/>
      <c r="O27" s="251"/>
      <c r="P27" s="11"/>
      <c r="Q27" s="10"/>
      <c r="R27" s="184" t="str">
        <f t="shared" si="0"/>
        <v>III A</v>
      </c>
      <c r="S27" s="388" t="s">
        <v>120</v>
      </c>
    </row>
    <row r="28" spans="1:19" ht="13.95" customHeight="1" x14ac:dyDescent="0.25">
      <c r="A28" s="16">
        <v>16</v>
      </c>
      <c r="B28" s="15">
        <v>7</v>
      </c>
      <c r="C28" s="15">
        <v>133</v>
      </c>
      <c r="D28" s="14" t="s">
        <v>122</v>
      </c>
      <c r="E28" s="13" t="s">
        <v>123</v>
      </c>
      <c r="F28" s="12" t="s">
        <v>124</v>
      </c>
      <c r="G28" s="9" t="s">
        <v>125</v>
      </c>
      <c r="H28" s="9"/>
      <c r="I28" s="9"/>
      <c r="J28" s="252">
        <f>IF(ISBLANK(K28),"",TRUNC(2.242*(K28-45.5)^2))</f>
        <v>511</v>
      </c>
      <c r="K28" s="115">
        <v>30.39</v>
      </c>
      <c r="L28" s="11">
        <v>-0.1</v>
      </c>
      <c r="M28" s="10">
        <v>0.18</v>
      </c>
      <c r="N28" s="10"/>
      <c r="O28" s="251"/>
      <c r="P28" s="11"/>
      <c r="Q28" s="10"/>
      <c r="R28" s="184" t="str">
        <f t="shared" si="0"/>
        <v>III A</v>
      </c>
      <c r="S28" s="388" t="s">
        <v>126</v>
      </c>
    </row>
    <row r="29" spans="1:19" ht="13.95" customHeight="1" x14ac:dyDescent="0.25">
      <c r="A29" s="16">
        <v>17</v>
      </c>
      <c r="B29" s="15">
        <v>8</v>
      </c>
      <c r="C29" s="15">
        <v>180</v>
      </c>
      <c r="D29" s="14" t="s">
        <v>465</v>
      </c>
      <c r="E29" s="13" t="s">
        <v>464</v>
      </c>
      <c r="F29" s="12" t="s">
        <v>463</v>
      </c>
      <c r="G29" s="9" t="s">
        <v>25</v>
      </c>
      <c r="H29" s="9"/>
      <c r="I29" s="9"/>
      <c r="J29" s="252">
        <f>IF(ISBLANK(K29),"",TRUNC(2.242*(K29-45.5)^2))</f>
        <v>501</v>
      </c>
      <c r="K29" s="115">
        <v>30.54</v>
      </c>
      <c r="L29" s="11">
        <v>1.8</v>
      </c>
      <c r="M29" s="10">
        <v>0.249</v>
      </c>
      <c r="N29" s="10"/>
      <c r="O29" s="251"/>
      <c r="P29" s="11"/>
      <c r="Q29" s="10"/>
      <c r="R29" s="184" t="str">
        <f t="shared" si="0"/>
        <v>III A</v>
      </c>
      <c r="S29" s="388" t="s">
        <v>26</v>
      </c>
    </row>
    <row r="30" spans="1:19" ht="13.95" customHeight="1" x14ac:dyDescent="0.25">
      <c r="A30" s="16"/>
      <c r="B30" s="15"/>
      <c r="C30" s="15">
        <v>106</v>
      </c>
      <c r="D30" s="14" t="s">
        <v>482</v>
      </c>
      <c r="E30" s="13" t="s">
        <v>481</v>
      </c>
      <c r="F30" s="12" t="s">
        <v>480</v>
      </c>
      <c r="G30" s="9" t="s">
        <v>59</v>
      </c>
      <c r="H30" s="9"/>
      <c r="I30" s="9"/>
      <c r="J30" s="252" t="s">
        <v>27</v>
      </c>
      <c r="K30" s="115" t="s">
        <v>40</v>
      </c>
      <c r="L30" s="11"/>
      <c r="M30" s="10"/>
      <c r="N30" s="10"/>
      <c r="O30" s="251"/>
      <c r="P30" s="11"/>
      <c r="Q30" s="10"/>
      <c r="R30" s="184" t="str">
        <f t="shared" si="0"/>
        <v/>
      </c>
      <c r="S30" s="388" t="s">
        <v>44</v>
      </c>
    </row>
    <row r="31" spans="1:19" ht="13.95" customHeight="1" x14ac:dyDescent="0.25">
      <c r="A31" s="16"/>
      <c r="B31" s="15"/>
      <c r="C31" s="15">
        <v>107</v>
      </c>
      <c r="D31" s="14" t="s">
        <v>159</v>
      </c>
      <c r="E31" s="13" t="s">
        <v>504</v>
      </c>
      <c r="F31" s="12" t="s">
        <v>503</v>
      </c>
      <c r="G31" s="9" t="s">
        <v>59</v>
      </c>
      <c r="H31" s="9" t="s">
        <v>32</v>
      </c>
      <c r="I31" s="9"/>
      <c r="J31" s="252" t="s">
        <v>27</v>
      </c>
      <c r="K31" s="115" t="s">
        <v>40</v>
      </c>
      <c r="L31" s="11"/>
      <c r="M31" s="10"/>
      <c r="N31" s="10"/>
      <c r="O31" s="251"/>
      <c r="P31" s="11"/>
      <c r="Q31" s="10"/>
      <c r="R31" s="184" t="str">
        <f t="shared" si="0"/>
        <v/>
      </c>
      <c r="S31" s="388" t="s">
        <v>44</v>
      </c>
    </row>
    <row r="32" spans="1:19" ht="13.95" customHeight="1" x14ac:dyDescent="0.25">
      <c r="A32" s="16"/>
      <c r="B32" s="15"/>
      <c r="C32" s="15">
        <v>21</v>
      </c>
      <c r="D32" s="14" t="s">
        <v>229</v>
      </c>
      <c r="E32" s="13" t="s">
        <v>462</v>
      </c>
      <c r="F32" s="12" t="s">
        <v>461</v>
      </c>
      <c r="G32" s="9" t="s">
        <v>31</v>
      </c>
      <c r="H32" s="9" t="s">
        <v>32</v>
      </c>
      <c r="I32" s="9"/>
      <c r="J32" s="252" t="s">
        <v>27</v>
      </c>
      <c r="K32" s="115" t="s">
        <v>40</v>
      </c>
      <c r="L32" s="11"/>
      <c r="M32" s="10"/>
      <c r="N32" s="10"/>
      <c r="O32" s="251"/>
      <c r="P32" s="11"/>
      <c r="Q32" s="10"/>
      <c r="R32" s="184" t="str">
        <f t="shared" si="0"/>
        <v/>
      </c>
      <c r="S32" s="388" t="s">
        <v>291</v>
      </c>
    </row>
    <row r="33" spans="1:19" ht="13.95" customHeight="1" x14ac:dyDescent="0.25">
      <c r="A33" s="16"/>
      <c r="B33" s="15"/>
      <c r="C33" s="15">
        <v>38</v>
      </c>
      <c r="D33" s="14" t="s">
        <v>117</v>
      </c>
      <c r="E33" s="13" t="s">
        <v>118</v>
      </c>
      <c r="F33" s="12" t="s">
        <v>119</v>
      </c>
      <c r="G33" s="9" t="s">
        <v>31</v>
      </c>
      <c r="H33" s="9" t="s">
        <v>32</v>
      </c>
      <c r="I33" s="9"/>
      <c r="J33" s="252" t="s">
        <v>27</v>
      </c>
      <c r="K33" s="115" t="s">
        <v>40</v>
      </c>
      <c r="L33" s="11"/>
      <c r="M33" s="10"/>
      <c r="N33" s="10"/>
      <c r="O33" s="251"/>
      <c r="P33" s="11"/>
      <c r="Q33" s="10"/>
      <c r="R33" s="184" t="str">
        <f t="shared" si="0"/>
        <v/>
      </c>
      <c r="S33" s="388" t="s">
        <v>120</v>
      </c>
    </row>
    <row r="34" spans="1:19" ht="13.95" customHeight="1" x14ac:dyDescent="0.25">
      <c r="A34" s="16"/>
      <c r="B34" s="15"/>
      <c r="C34" s="15">
        <v>46</v>
      </c>
      <c r="D34" s="14" t="s">
        <v>130</v>
      </c>
      <c r="E34" s="13" t="s">
        <v>174</v>
      </c>
      <c r="F34" s="12" t="s">
        <v>175</v>
      </c>
      <c r="G34" s="9" t="s">
        <v>31</v>
      </c>
      <c r="H34" s="9" t="s">
        <v>32</v>
      </c>
      <c r="I34" s="9"/>
      <c r="J34" s="252" t="s">
        <v>27</v>
      </c>
      <c r="K34" s="115" t="s">
        <v>40</v>
      </c>
      <c r="L34" s="11"/>
      <c r="M34" s="10"/>
      <c r="N34" s="10"/>
      <c r="O34" s="251"/>
      <c r="P34" s="11"/>
      <c r="Q34" s="10"/>
      <c r="R34" s="184" t="str">
        <f t="shared" si="0"/>
        <v/>
      </c>
      <c r="S34" s="388" t="s">
        <v>120</v>
      </c>
    </row>
    <row r="35" spans="1:19" ht="13.95" customHeight="1" x14ac:dyDescent="0.25">
      <c r="A35" s="16"/>
      <c r="B35" s="15"/>
      <c r="C35" s="15">
        <v>70</v>
      </c>
      <c r="D35" s="14" t="s">
        <v>457</v>
      </c>
      <c r="E35" s="13" t="s">
        <v>493</v>
      </c>
      <c r="F35" s="12" t="s">
        <v>492</v>
      </c>
      <c r="G35" s="9" t="s">
        <v>31</v>
      </c>
      <c r="H35" s="9" t="s">
        <v>32</v>
      </c>
      <c r="I35" s="9"/>
      <c r="J35" s="252" t="s">
        <v>27</v>
      </c>
      <c r="K35" s="115" t="s">
        <v>40</v>
      </c>
      <c r="L35" s="11"/>
      <c r="M35" s="10"/>
      <c r="N35" s="10"/>
      <c r="O35" s="251"/>
      <c r="P35" s="11"/>
      <c r="Q35" s="10"/>
      <c r="R35" s="184" t="str">
        <f t="shared" si="0"/>
        <v/>
      </c>
      <c r="S35" s="388" t="s">
        <v>33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5.109375" style="5" customWidth="1"/>
    <col min="2" max="2" width="5.109375" style="5" hidden="1" customWidth="1"/>
    <col min="3" max="3" width="5.44140625" style="5" customWidth="1"/>
    <col min="4" max="4" width="11.77734375" style="7" customWidth="1"/>
    <col min="5" max="5" width="14.44140625" style="1" customWidth="1"/>
    <col min="6" max="6" width="9.33203125" style="6" customWidth="1"/>
    <col min="7" max="7" width="6.6640625" style="1" customWidth="1"/>
    <col min="8" max="8" width="5.21875" style="1" bestFit="1" customWidth="1"/>
    <col min="9" max="9" width="9.21875" style="1" customWidth="1"/>
    <col min="10" max="10" width="5.44140625" style="4" customWidth="1"/>
    <col min="11" max="11" width="8.33203125" style="5" customWidth="1"/>
    <col min="12" max="12" width="4" style="5" customWidth="1"/>
    <col min="13" max="13" width="5.44140625" style="5" customWidth="1"/>
    <col min="14" max="14" width="2.44140625" style="5" hidden="1" customWidth="1"/>
    <col min="15" max="15" width="6.77734375" style="5" hidden="1" customWidth="1"/>
    <col min="16" max="16" width="4" style="5" hidden="1" customWidth="1"/>
    <col min="17" max="17" width="4.6640625" style="5" hidden="1" customWidth="1"/>
    <col min="18" max="18" width="4.44140625" style="4" customWidth="1"/>
    <col min="19" max="19" width="17.6640625" style="1" customWidth="1"/>
    <col min="20" max="16384" width="9.109375" style="1"/>
  </cols>
  <sheetData>
    <row r="1" spans="1:19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9"/>
      <c r="O1" s="49"/>
      <c r="P1" s="49"/>
      <c r="Q1" s="49"/>
      <c r="R1" s="4"/>
    </row>
    <row r="2" spans="1:19" s="40" customFormat="1" ht="22.95" customHeight="1" x14ac:dyDescent="0.3">
      <c r="A2" s="385" t="s">
        <v>20</v>
      </c>
      <c r="B2" s="385"/>
      <c r="C2" s="46"/>
      <c r="D2" s="45"/>
      <c r="F2" s="44"/>
      <c r="J2" s="42"/>
      <c r="K2" s="43"/>
      <c r="L2" s="43"/>
      <c r="M2" s="43"/>
      <c r="N2" s="43"/>
      <c r="O2" s="43"/>
      <c r="P2" s="43"/>
      <c r="Q2" s="43"/>
      <c r="R2" s="42"/>
      <c r="S2" s="41" t="s">
        <v>19</v>
      </c>
    </row>
    <row r="3" spans="1:19" ht="15" customHeight="1" x14ac:dyDescent="0.35">
      <c r="A3" s="39"/>
      <c r="B3" s="39"/>
      <c r="C3" s="39"/>
      <c r="S3" s="38" t="s">
        <v>542</v>
      </c>
    </row>
    <row r="4" spans="1:19" ht="15.75" customHeight="1" x14ac:dyDescent="0.3">
      <c r="D4" s="37" t="s">
        <v>612</v>
      </c>
      <c r="F4" s="36"/>
      <c r="S4" s="35"/>
    </row>
    <row r="5" spans="1:19" ht="3.75" customHeight="1" x14ac:dyDescent="0.25"/>
    <row r="6" spans="1:19" ht="13.8" thickBot="1" x14ac:dyDescent="0.3">
      <c r="C6" s="34"/>
      <c r="D6" s="33"/>
      <c r="E6" s="32">
        <v>1</v>
      </c>
      <c r="F6" s="31" t="s">
        <v>112</v>
      </c>
      <c r="G6" s="30">
        <v>7</v>
      </c>
      <c r="H6" s="29"/>
    </row>
    <row r="7" spans="1:19" s="17" customFormat="1" ht="13.8" thickBot="1" x14ac:dyDescent="0.35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6</v>
      </c>
      <c r="M7" s="22" t="s">
        <v>5</v>
      </c>
      <c r="N7" s="22"/>
      <c r="O7" s="22" t="s">
        <v>57</v>
      </c>
      <c r="P7" s="22" t="s">
        <v>6</v>
      </c>
      <c r="Q7" s="22" t="s">
        <v>5</v>
      </c>
      <c r="R7" s="21" t="s">
        <v>4</v>
      </c>
      <c r="S7" s="20" t="s">
        <v>3</v>
      </c>
    </row>
    <row r="8" spans="1:19" ht="13.95" customHeight="1" x14ac:dyDescent="0.25">
      <c r="A8" s="16">
        <v>1</v>
      </c>
      <c r="B8" s="15"/>
      <c r="C8" s="15">
        <v>13</v>
      </c>
      <c r="D8" s="14" t="s">
        <v>348</v>
      </c>
      <c r="E8" s="13" t="s">
        <v>349</v>
      </c>
      <c r="F8" s="12" t="s">
        <v>350</v>
      </c>
      <c r="G8" s="9" t="s">
        <v>31</v>
      </c>
      <c r="H8" s="9" t="s">
        <v>32</v>
      </c>
      <c r="I8" s="9"/>
      <c r="J8" s="181" t="s">
        <v>27</v>
      </c>
      <c r="K8" s="389">
        <v>22.84</v>
      </c>
      <c r="L8" s="390">
        <v>-0.1</v>
      </c>
      <c r="M8" s="391">
        <v>0.27600000000000002</v>
      </c>
      <c r="N8" s="391"/>
      <c r="O8" s="389"/>
      <c r="P8" s="390"/>
      <c r="Q8" s="391"/>
      <c r="R8" s="184" t="str">
        <f>IF(ISBLANK(K8),"",IF(K8&gt;27.24,"",IF(K8&lt;=20.75,"TSM",IF(K8&lt;=21.35,"SM",IF(K8&lt;=22.1,"KSM",IF(K8&lt;=23.1,"I A",IF(K8&lt;=24.7,"II A",IF(K8&lt;=27.24,"III A"))))))))</f>
        <v>I A</v>
      </c>
      <c r="S8" s="9" t="s">
        <v>116</v>
      </c>
    </row>
    <row r="9" spans="1:19" ht="13.95" customHeight="1" x14ac:dyDescent="0.25">
      <c r="A9" s="16">
        <v>2</v>
      </c>
      <c r="B9" s="15"/>
      <c r="C9" s="15">
        <v>84</v>
      </c>
      <c r="D9" s="14" t="s">
        <v>258</v>
      </c>
      <c r="E9" s="13" t="s">
        <v>259</v>
      </c>
      <c r="F9" s="12" t="s">
        <v>260</v>
      </c>
      <c r="G9" s="9" t="s">
        <v>37</v>
      </c>
      <c r="H9" s="9" t="s">
        <v>261</v>
      </c>
      <c r="I9" s="9"/>
      <c r="J9" s="181">
        <f>IF(ISBLANK(K9),"",TRUNC(5.08*(K9-35.5)^2))</f>
        <v>740</v>
      </c>
      <c r="K9" s="389">
        <v>23.43</v>
      </c>
      <c r="L9" s="390">
        <v>-0.1</v>
      </c>
      <c r="M9" s="391">
        <v>0.13900000000000001</v>
      </c>
      <c r="N9" s="391"/>
      <c r="O9" s="389"/>
      <c r="P9" s="390"/>
      <c r="Q9" s="391"/>
      <c r="R9" s="184" t="str">
        <f>IF(ISBLANK(K9),"",IF(K9&gt;27.24,"",IF(K9&lt;=20.75,"TSM",IF(K9&lt;=21.35,"SM",IF(K9&lt;=22.1,"KSM",IF(K9&lt;=23.1,"I A",IF(K9&lt;=24.7,"II A",IF(K9&lt;=27.24,"III A"))))))))</f>
        <v>II A</v>
      </c>
      <c r="S9" s="9" t="s">
        <v>262</v>
      </c>
    </row>
    <row r="10" spans="1:19" ht="13.95" customHeight="1" x14ac:dyDescent="0.25">
      <c r="A10" s="16">
        <v>3</v>
      </c>
      <c r="B10" s="15"/>
      <c r="C10" s="15">
        <v>161</v>
      </c>
      <c r="D10" s="14" t="s">
        <v>270</v>
      </c>
      <c r="E10" s="13" t="s">
        <v>251</v>
      </c>
      <c r="F10" s="12" t="s">
        <v>271</v>
      </c>
      <c r="G10" s="9" t="s">
        <v>25</v>
      </c>
      <c r="H10" s="9"/>
      <c r="I10" s="9"/>
      <c r="J10" s="181">
        <f>IF(ISBLANK(K10),"",TRUNC(5.08*(K10-35.5)^2))</f>
        <v>386</v>
      </c>
      <c r="K10" s="389">
        <v>26.78</v>
      </c>
      <c r="L10" s="390">
        <v>-0.1</v>
      </c>
      <c r="M10" s="391">
        <v>0.28100000000000003</v>
      </c>
      <c r="N10" s="391"/>
      <c r="O10" s="389"/>
      <c r="P10" s="390"/>
      <c r="Q10" s="391"/>
      <c r="R10" s="184" t="str">
        <f>IF(ISBLANK(K10),"",IF(K10&gt;27.24,"",IF(K10&lt;=20.75,"TSM",IF(K10&lt;=21.35,"SM",IF(K10&lt;=22.1,"KSM",IF(K10&lt;=23.1,"I A",IF(K10&lt;=24.7,"II A",IF(K10&lt;=27.24,"III A"))))))))</f>
        <v>III A</v>
      </c>
      <c r="S10" s="9" t="s">
        <v>26</v>
      </c>
    </row>
    <row r="11" spans="1:19" ht="13.95" customHeight="1" x14ac:dyDescent="0.25">
      <c r="A11" s="16"/>
      <c r="B11" s="15"/>
      <c r="C11" s="15">
        <v>54</v>
      </c>
      <c r="D11" s="14" t="s">
        <v>296</v>
      </c>
      <c r="E11" s="13" t="s">
        <v>297</v>
      </c>
      <c r="F11" s="12" t="s">
        <v>144</v>
      </c>
      <c r="G11" s="9" t="s">
        <v>31</v>
      </c>
      <c r="H11" s="9" t="s">
        <v>32</v>
      </c>
      <c r="I11" s="9"/>
      <c r="J11" s="181" t="s">
        <v>27</v>
      </c>
      <c r="K11" s="389" t="s">
        <v>40</v>
      </c>
      <c r="L11" s="390"/>
      <c r="M11" s="391"/>
      <c r="N11" s="391"/>
      <c r="O11" s="389"/>
      <c r="P11" s="390"/>
      <c r="Q11" s="391"/>
      <c r="R11" s="184" t="str">
        <f>IF(ISBLANK(K11),"",IF(K11&gt;27.24,"",IF(K11&lt;=20.75,"TSM",IF(K11&lt;=21.35,"SM",IF(K11&lt;=22.1,"KSM",IF(K11&lt;=23.1,"I A",IF(K11&lt;=24.7,"II A",IF(K11&lt;=27.24,"III A"))))))))</f>
        <v/>
      </c>
      <c r="S11" s="9" t="s">
        <v>291</v>
      </c>
    </row>
    <row r="12" spans="1:19" ht="3.75" customHeight="1" x14ac:dyDescent="0.25"/>
    <row r="13" spans="1:19" ht="13.8" thickBot="1" x14ac:dyDescent="0.3">
      <c r="C13" s="34"/>
      <c r="D13" s="33"/>
      <c r="E13" s="32">
        <v>2</v>
      </c>
      <c r="F13" s="31" t="s">
        <v>112</v>
      </c>
      <c r="G13" s="30">
        <v>7</v>
      </c>
      <c r="H13" s="29"/>
    </row>
    <row r="14" spans="1:19" s="17" customFormat="1" ht="13.8" thickBot="1" x14ac:dyDescent="0.35">
      <c r="A14" s="28" t="s">
        <v>41</v>
      </c>
      <c r="B14" s="23" t="s">
        <v>43</v>
      </c>
      <c r="C14" s="27" t="s">
        <v>16</v>
      </c>
      <c r="D14" s="26" t="s">
        <v>15</v>
      </c>
      <c r="E14" s="25" t="s">
        <v>14</v>
      </c>
      <c r="F14" s="24" t="s">
        <v>13</v>
      </c>
      <c r="G14" s="22" t="s">
        <v>12</v>
      </c>
      <c r="H14" s="22" t="s">
        <v>189</v>
      </c>
      <c r="I14" s="22" t="s">
        <v>10</v>
      </c>
      <c r="J14" s="24" t="s">
        <v>9</v>
      </c>
      <c r="K14" s="22" t="s">
        <v>57</v>
      </c>
      <c r="L14" s="22" t="s">
        <v>6</v>
      </c>
      <c r="M14" s="22" t="s">
        <v>5</v>
      </c>
      <c r="N14" s="22"/>
      <c r="O14" s="22" t="s">
        <v>57</v>
      </c>
      <c r="P14" s="22" t="s">
        <v>6</v>
      </c>
      <c r="Q14" s="22" t="s">
        <v>5</v>
      </c>
      <c r="R14" s="21" t="s">
        <v>4</v>
      </c>
      <c r="S14" s="20" t="s">
        <v>3</v>
      </c>
    </row>
    <row r="15" spans="1:19" ht="13.95" customHeight="1" x14ac:dyDescent="0.25">
      <c r="A15" s="16">
        <v>1</v>
      </c>
      <c r="B15" s="15"/>
      <c r="C15" s="15">
        <v>162</v>
      </c>
      <c r="D15" s="14" t="s">
        <v>250</v>
      </c>
      <c r="E15" s="13" t="s">
        <v>251</v>
      </c>
      <c r="F15" s="12" t="s">
        <v>252</v>
      </c>
      <c r="G15" s="9" t="s">
        <v>25</v>
      </c>
      <c r="H15" s="9"/>
      <c r="I15" s="9"/>
      <c r="J15" s="181">
        <f>IF(ISBLANK(K15),"",TRUNC(5.08*(K15-35.5)^2))</f>
        <v>367</v>
      </c>
      <c r="K15" s="389">
        <v>26.99</v>
      </c>
      <c r="L15" s="390">
        <v>-1.1000000000000001</v>
      </c>
      <c r="M15" s="391">
        <v>0.19900000000000001</v>
      </c>
      <c r="N15" s="391"/>
      <c r="O15" s="389"/>
      <c r="P15" s="390"/>
      <c r="Q15" s="391"/>
      <c r="R15" s="184" t="str">
        <f>IF(ISBLANK(K15),"",IF(K15&gt;27.24,"",IF(K15&lt;=20.75,"TSM",IF(K15&lt;=21.35,"SM",IF(K15&lt;=22.1,"KSM",IF(K15&lt;=23.1,"I A",IF(K15&lt;=24.7,"II A",IF(K15&lt;=27.24,"III A"))))))))</f>
        <v>III A</v>
      </c>
      <c r="S15" s="9" t="s">
        <v>26</v>
      </c>
    </row>
    <row r="16" spans="1:19" ht="13.95" customHeight="1" x14ac:dyDescent="0.25">
      <c r="A16" s="16">
        <v>2</v>
      </c>
      <c r="B16" s="15"/>
      <c r="C16" s="15">
        <v>4</v>
      </c>
      <c r="D16" s="14" t="s">
        <v>285</v>
      </c>
      <c r="E16" s="13" t="s">
        <v>613</v>
      </c>
      <c r="F16" s="12" t="s">
        <v>421</v>
      </c>
      <c r="G16" s="9" t="s">
        <v>547</v>
      </c>
      <c r="H16" s="9" t="s">
        <v>546</v>
      </c>
      <c r="I16" s="9"/>
      <c r="J16" s="181" t="s">
        <v>27</v>
      </c>
      <c r="K16" s="389">
        <v>27.86</v>
      </c>
      <c r="L16" s="390">
        <v>-1.1000000000000001</v>
      </c>
      <c r="M16" s="391">
        <v>0.17</v>
      </c>
      <c r="N16" s="391"/>
      <c r="O16" s="389"/>
      <c r="P16" s="390"/>
      <c r="Q16" s="391"/>
      <c r="R16" s="184" t="str">
        <f>IF(ISBLANK(K16),"",IF(K16&gt;27.24,"",IF(K16&lt;=20.75,"TSM",IF(K16&lt;=21.35,"SM",IF(K16&lt;=22.1,"KSM",IF(K16&lt;=23.1,"I A",IF(K16&lt;=24.7,"II A",IF(K16&lt;=27.24,"III A"))))))))</f>
        <v/>
      </c>
      <c r="S16" s="9" t="s">
        <v>545</v>
      </c>
    </row>
    <row r="17" spans="1:19" ht="13.95" customHeight="1" x14ac:dyDescent="0.25">
      <c r="A17" s="16"/>
      <c r="B17" s="15"/>
      <c r="C17" s="15">
        <v>42</v>
      </c>
      <c r="D17" s="14" t="s">
        <v>253</v>
      </c>
      <c r="E17" s="13" t="s">
        <v>254</v>
      </c>
      <c r="F17" s="12" t="s">
        <v>255</v>
      </c>
      <c r="G17" s="9" t="s">
        <v>31</v>
      </c>
      <c r="H17" s="9" t="s">
        <v>32</v>
      </c>
      <c r="I17" s="9"/>
      <c r="J17" s="181" t="s">
        <v>27</v>
      </c>
      <c r="K17" s="389" t="s">
        <v>40</v>
      </c>
      <c r="L17" s="390"/>
      <c r="M17" s="391"/>
      <c r="N17" s="391"/>
      <c r="O17" s="389"/>
      <c r="P17" s="390"/>
      <c r="Q17" s="391"/>
      <c r="R17" s="184" t="str">
        <f>IF(ISBLANK(K17),"",IF(K17&gt;27.24,"",IF(K17&lt;=20.75,"TSM",IF(K17&lt;=21.35,"SM",IF(K17&lt;=22.1,"KSM",IF(K17&lt;=23.1,"I A",IF(K17&lt;=24.7,"II A",IF(K17&lt;=27.24,"III A"))))))))</f>
        <v/>
      </c>
      <c r="S17" s="9" t="s">
        <v>256</v>
      </c>
    </row>
    <row r="18" spans="1:19" ht="13.95" customHeight="1" x14ac:dyDescent="0.25">
      <c r="A18" s="16"/>
      <c r="B18" s="15"/>
      <c r="C18" s="15">
        <v>36</v>
      </c>
      <c r="D18" s="14" t="s">
        <v>242</v>
      </c>
      <c r="E18" s="13" t="s">
        <v>243</v>
      </c>
      <c r="F18" s="12" t="s">
        <v>244</v>
      </c>
      <c r="G18" s="9" t="s">
        <v>31</v>
      </c>
      <c r="H18" s="9" t="s">
        <v>32</v>
      </c>
      <c r="I18" s="9"/>
      <c r="J18" s="181" t="s">
        <v>27</v>
      </c>
      <c r="K18" s="389" t="s">
        <v>40</v>
      </c>
      <c r="L18" s="390"/>
      <c r="M18" s="391"/>
      <c r="N18" s="391"/>
      <c r="O18" s="389"/>
      <c r="P18" s="390"/>
      <c r="Q18" s="391"/>
      <c r="R18" s="184" t="str">
        <f>IF(ISBLANK(K18),"",IF(K18&gt;27.24,"",IF(K18&lt;=20.75,"TSM",IF(K18&lt;=21.35,"SM",IF(K18&lt;=22.1,"KSM",IF(K18&lt;=23.1,"I A",IF(K18&lt;=24.7,"II A",IF(K18&lt;=27.24,"III A"))))))))</f>
        <v/>
      </c>
      <c r="S18" s="9" t="s">
        <v>245</v>
      </c>
    </row>
    <row r="19" spans="1:19" ht="3.75" customHeight="1" x14ac:dyDescent="0.25"/>
    <row r="20" spans="1:19" ht="13.8" thickBot="1" x14ac:dyDescent="0.3">
      <c r="C20" s="34"/>
      <c r="D20" s="33"/>
      <c r="E20" s="32">
        <v>3</v>
      </c>
      <c r="F20" s="31" t="s">
        <v>112</v>
      </c>
      <c r="G20" s="30">
        <v>7</v>
      </c>
      <c r="H20" s="29"/>
    </row>
    <row r="21" spans="1:19" s="17" customFormat="1" ht="13.8" thickBot="1" x14ac:dyDescent="0.35">
      <c r="A21" s="28" t="s">
        <v>41</v>
      </c>
      <c r="B21" s="23" t="s">
        <v>43</v>
      </c>
      <c r="C21" s="27" t="s">
        <v>16</v>
      </c>
      <c r="D21" s="26" t="s">
        <v>15</v>
      </c>
      <c r="E21" s="25" t="s">
        <v>14</v>
      </c>
      <c r="F21" s="24" t="s">
        <v>13</v>
      </c>
      <c r="G21" s="22" t="s">
        <v>12</v>
      </c>
      <c r="H21" s="22" t="s">
        <v>189</v>
      </c>
      <c r="I21" s="22" t="s">
        <v>10</v>
      </c>
      <c r="J21" s="24" t="s">
        <v>9</v>
      </c>
      <c r="K21" s="22" t="s">
        <v>57</v>
      </c>
      <c r="L21" s="22" t="s">
        <v>6</v>
      </c>
      <c r="M21" s="22" t="s">
        <v>5</v>
      </c>
      <c r="N21" s="22"/>
      <c r="O21" s="22" t="s">
        <v>57</v>
      </c>
      <c r="P21" s="22" t="s">
        <v>6</v>
      </c>
      <c r="Q21" s="22" t="s">
        <v>5</v>
      </c>
      <c r="R21" s="21" t="s">
        <v>4</v>
      </c>
      <c r="S21" s="20" t="s">
        <v>3</v>
      </c>
    </row>
    <row r="22" spans="1:19" ht="13.95" customHeight="1" x14ac:dyDescent="0.25">
      <c r="A22" s="16">
        <v>1</v>
      </c>
      <c r="B22" s="15"/>
      <c r="C22" s="15">
        <v>99</v>
      </c>
      <c r="D22" s="14" t="s">
        <v>341</v>
      </c>
      <c r="E22" s="13" t="s">
        <v>342</v>
      </c>
      <c r="F22" s="12" t="s">
        <v>343</v>
      </c>
      <c r="G22" s="9" t="s">
        <v>45</v>
      </c>
      <c r="H22" s="9"/>
      <c r="I22" s="9"/>
      <c r="J22" s="181">
        <f>IF(ISBLANK(K22),"",TRUNC(5.08*(K22-35.5)^2))</f>
        <v>879</v>
      </c>
      <c r="K22" s="389">
        <v>22.34</v>
      </c>
      <c r="L22" s="390">
        <v>-0.3</v>
      </c>
      <c r="M22" s="391">
        <v>0.17</v>
      </c>
      <c r="N22" s="391"/>
      <c r="O22" s="389"/>
      <c r="P22" s="390"/>
      <c r="Q22" s="391"/>
      <c r="R22" s="184" t="str">
        <f>IF(ISBLANK(K22),"",IF(K22&gt;27.24,"",IF(K22&lt;=20.75,"TSM",IF(K22&lt;=21.35,"SM",IF(K22&lt;=22.1,"KSM",IF(K22&lt;=23.1,"I A",IF(K22&lt;=24.7,"II A",IF(K22&lt;=27.24,"III A"))))))))</f>
        <v>I A</v>
      </c>
      <c r="S22" s="9" t="s">
        <v>38</v>
      </c>
    </row>
    <row r="23" spans="1:19" ht="13.95" customHeight="1" x14ac:dyDescent="0.25">
      <c r="A23" s="16">
        <v>2</v>
      </c>
      <c r="B23" s="15"/>
      <c r="C23" s="15">
        <v>173</v>
      </c>
      <c r="D23" s="14" t="s">
        <v>285</v>
      </c>
      <c r="E23" s="13" t="s">
        <v>286</v>
      </c>
      <c r="F23" s="12" t="s">
        <v>287</v>
      </c>
      <c r="G23" s="9" t="s">
        <v>25</v>
      </c>
      <c r="H23" s="9"/>
      <c r="I23" s="9"/>
      <c r="J23" s="181">
        <f>IF(ISBLANK(K23),"",TRUNC(5.08*(K23-35.5)^2))</f>
        <v>816</v>
      </c>
      <c r="K23" s="389">
        <v>22.82</v>
      </c>
      <c r="L23" s="390">
        <v>-0.3</v>
      </c>
      <c r="M23" s="391">
        <v>0.16900000000000001</v>
      </c>
      <c r="N23" s="391"/>
      <c r="O23" s="389"/>
      <c r="P23" s="390"/>
      <c r="Q23" s="391"/>
      <c r="R23" s="184" t="str">
        <f>IF(ISBLANK(K23),"",IF(K23&gt;27.24,"",IF(K23&lt;=20.75,"TSM",IF(K23&lt;=21.35,"SM",IF(K23&lt;=22.1,"KSM",IF(K23&lt;=23.1,"I A",IF(K23&lt;=24.7,"II A",IF(K23&lt;=27.24,"III A"))))))))</f>
        <v>I A</v>
      </c>
      <c r="S23" s="9" t="s">
        <v>26</v>
      </c>
    </row>
    <row r="24" spans="1:19" ht="13.95" customHeight="1" x14ac:dyDescent="0.25">
      <c r="A24" s="16"/>
      <c r="B24" s="15"/>
      <c r="C24" s="15">
        <v>190</v>
      </c>
      <c r="D24" s="14" t="s">
        <v>614</v>
      </c>
      <c r="E24" s="13" t="s">
        <v>615</v>
      </c>
      <c r="F24" s="12" t="s">
        <v>616</v>
      </c>
      <c r="G24" s="9" t="s">
        <v>222</v>
      </c>
      <c r="H24" s="9"/>
      <c r="I24" s="9"/>
      <c r="J24" s="181"/>
      <c r="K24" s="389" t="s">
        <v>40</v>
      </c>
      <c r="L24" s="390"/>
      <c r="M24" s="391"/>
      <c r="N24" s="391"/>
      <c r="O24" s="389"/>
      <c r="P24" s="390"/>
      <c r="Q24" s="391"/>
      <c r="R24" s="184" t="str">
        <f>IF(ISBLANK(K24),"",IF(K24&gt;27.24,"",IF(K24&lt;=20.75,"TSM",IF(K24&lt;=21.35,"SM",IF(K24&lt;=22.1,"KSM",IF(K24&lt;=23.1,"I A",IF(K24&lt;=24.7,"II A",IF(K24&lt;=27.24,"III A"))))))))</f>
        <v/>
      </c>
      <c r="S24" s="9" t="s">
        <v>617</v>
      </c>
    </row>
    <row r="25" spans="1:19" ht="13.95" customHeight="1" x14ac:dyDescent="0.25">
      <c r="A25" s="16"/>
      <c r="B25" s="15"/>
      <c r="C25" s="15">
        <v>2</v>
      </c>
      <c r="D25" s="14" t="s">
        <v>618</v>
      </c>
      <c r="E25" s="13" t="s">
        <v>619</v>
      </c>
      <c r="F25" s="12" t="s">
        <v>620</v>
      </c>
      <c r="G25" s="9" t="s">
        <v>547</v>
      </c>
      <c r="H25" s="9" t="s">
        <v>546</v>
      </c>
      <c r="I25" s="9"/>
      <c r="J25" s="181" t="s">
        <v>27</v>
      </c>
      <c r="K25" s="389" t="s">
        <v>40</v>
      </c>
      <c r="L25" s="390"/>
      <c r="M25" s="391"/>
      <c r="N25" s="391"/>
      <c r="O25" s="389"/>
      <c r="P25" s="390"/>
      <c r="Q25" s="391"/>
      <c r="R25" s="184" t="str">
        <f>IF(ISBLANK(K25),"",IF(K25&gt;27.24,"",IF(K25&lt;=20.75,"TSM",IF(K25&lt;=21.35,"SM",IF(K25&lt;=22.1,"KSM",IF(K25&lt;=23.1,"I A",IF(K25&lt;=24.7,"II A",IF(K25&lt;=27.24,"III A"))))))))</f>
        <v/>
      </c>
      <c r="S25" s="9" t="s">
        <v>545</v>
      </c>
    </row>
    <row r="26" spans="1:19" ht="3.75" customHeight="1" x14ac:dyDescent="0.25"/>
    <row r="27" spans="1:19" ht="13.8" thickBot="1" x14ac:dyDescent="0.3">
      <c r="C27" s="34"/>
      <c r="D27" s="33"/>
      <c r="E27" s="32">
        <v>4</v>
      </c>
      <c r="F27" s="31" t="s">
        <v>112</v>
      </c>
      <c r="G27" s="30">
        <v>7</v>
      </c>
      <c r="H27" s="29"/>
    </row>
    <row r="28" spans="1:19" s="17" customFormat="1" ht="13.8" thickBot="1" x14ac:dyDescent="0.35">
      <c r="A28" s="28" t="s">
        <v>41</v>
      </c>
      <c r="B28" s="23" t="s">
        <v>43</v>
      </c>
      <c r="C28" s="27" t="s">
        <v>16</v>
      </c>
      <c r="D28" s="26" t="s">
        <v>15</v>
      </c>
      <c r="E28" s="25" t="s">
        <v>14</v>
      </c>
      <c r="F28" s="24" t="s">
        <v>13</v>
      </c>
      <c r="G28" s="22" t="s">
        <v>12</v>
      </c>
      <c r="H28" s="22" t="s">
        <v>189</v>
      </c>
      <c r="I28" s="22" t="s">
        <v>10</v>
      </c>
      <c r="J28" s="24" t="s">
        <v>9</v>
      </c>
      <c r="K28" s="22" t="s">
        <v>57</v>
      </c>
      <c r="L28" s="22" t="s">
        <v>6</v>
      </c>
      <c r="M28" s="22" t="s">
        <v>5</v>
      </c>
      <c r="N28" s="22"/>
      <c r="O28" s="22" t="s">
        <v>57</v>
      </c>
      <c r="P28" s="22" t="s">
        <v>6</v>
      </c>
      <c r="Q28" s="22" t="s">
        <v>5</v>
      </c>
      <c r="R28" s="21" t="s">
        <v>4</v>
      </c>
      <c r="S28" s="20" t="s">
        <v>3</v>
      </c>
    </row>
    <row r="29" spans="1:19" ht="13.95" customHeight="1" x14ac:dyDescent="0.25">
      <c r="A29" s="16">
        <v>1</v>
      </c>
      <c r="B29" s="15"/>
      <c r="C29" s="15">
        <v>134</v>
      </c>
      <c r="D29" s="14" t="s">
        <v>344</v>
      </c>
      <c r="E29" s="13" t="s">
        <v>345</v>
      </c>
      <c r="F29" s="12" t="s">
        <v>346</v>
      </c>
      <c r="G29" s="9" t="s">
        <v>125</v>
      </c>
      <c r="H29" s="9"/>
      <c r="I29" s="9"/>
      <c r="J29" s="181">
        <f>IF(ISBLANK(K29),"",TRUNC(5.08*(K29-35.5)^2))</f>
        <v>874</v>
      </c>
      <c r="K29" s="389">
        <v>22.38</v>
      </c>
      <c r="L29" s="390">
        <v>1.9</v>
      </c>
      <c r="M29" s="391">
        <v>0.161</v>
      </c>
      <c r="N29" s="391"/>
      <c r="O29" s="389"/>
      <c r="P29" s="390"/>
      <c r="Q29" s="391"/>
      <c r="R29" s="184" t="str">
        <f>IF(ISBLANK(K29),"",IF(K29&gt;27.24,"",IF(K29&lt;=20.75,"TSM",IF(K29&lt;=21.35,"SM",IF(K29&lt;=22.1,"KSM",IF(K29&lt;=23.1,"I A",IF(K29&lt;=24.7,"II A",IF(K29&lt;=27.24,"III A"))))))))</f>
        <v>I A</v>
      </c>
      <c r="S29" s="9" t="s">
        <v>347</v>
      </c>
    </row>
    <row r="30" spans="1:19" ht="13.95" customHeight="1" x14ac:dyDescent="0.25">
      <c r="A30" s="16"/>
      <c r="B30" s="15"/>
      <c r="C30" s="15">
        <v>163</v>
      </c>
      <c r="D30" s="14" t="s">
        <v>335</v>
      </c>
      <c r="E30" s="13" t="s">
        <v>336</v>
      </c>
      <c r="F30" s="12" t="s">
        <v>337</v>
      </c>
      <c r="G30" s="9" t="s">
        <v>25</v>
      </c>
      <c r="H30" s="9"/>
      <c r="I30" s="9"/>
      <c r="J30" s="181"/>
      <c r="K30" s="389" t="s">
        <v>40</v>
      </c>
      <c r="L30" s="390"/>
      <c r="M30" s="391"/>
      <c r="N30" s="391"/>
      <c r="O30" s="389"/>
      <c r="P30" s="390"/>
      <c r="Q30" s="391"/>
      <c r="R30" s="184" t="str">
        <f>IF(ISBLANK(K30),"",IF(K30&gt;27.24,"",IF(K30&lt;=20.75,"TSM",IF(K30&lt;=21.35,"SM",IF(K30&lt;=22.1,"KSM",IF(K30&lt;=23.1,"I A",IF(K30&lt;=24.7,"II A",IF(K30&lt;=27.24,"III A"))))))))</f>
        <v/>
      </c>
      <c r="S30" s="9" t="s">
        <v>26</v>
      </c>
    </row>
    <row r="31" spans="1:19" ht="13.95" customHeight="1" x14ac:dyDescent="0.25">
      <c r="A31" s="16"/>
      <c r="B31" s="15"/>
      <c r="C31" s="15">
        <v>15</v>
      </c>
      <c r="D31" s="14" t="s">
        <v>338</v>
      </c>
      <c r="E31" s="13" t="s">
        <v>339</v>
      </c>
      <c r="F31" s="12" t="s">
        <v>340</v>
      </c>
      <c r="G31" s="9" t="s">
        <v>31</v>
      </c>
      <c r="H31" s="9"/>
      <c r="I31" s="9"/>
      <c r="J31" s="181" t="s">
        <v>27</v>
      </c>
      <c r="K31" s="389" t="s">
        <v>40</v>
      </c>
      <c r="L31" s="390"/>
      <c r="M31" s="391"/>
      <c r="N31" s="391"/>
      <c r="O31" s="389"/>
      <c r="P31" s="390"/>
      <c r="Q31" s="391"/>
      <c r="R31" s="184" t="str">
        <f>IF(ISBLANK(K31),"",IF(K31&gt;27.24,"",IF(K31&lt;=20.75,"TSM",IF(K31&lt;=21.35,"SM",IF(K31&lt;=22.1,"KSM",IF(K31&lt;=23.1,"I A",IF(K31&lt;=24.7,"II A",IF(K31&lt;=27.24,"III A"))))))))</f>
        <v/>
      </c>
      <c r="S31" s="9" t="s">
        <v>281</v>
      </c>
    </row>
    <row r="38" spans="1:19" ht="3.75" customHeight="1" x14ac:dyDescent="0.25"/>
    <row r="39" spans="1:19" ht="13.8" thickBot="1" x14ac:dyDescent="0.3">
      <c r="C39" s="34"/>
      <c r="D39" s="33"/>
      <c r="E39" s="32">
        <v>5</v>
      </c>
      <c r="F39" s="31" t="s">
        <v>112</v>
      </c>
      <c r="G39" s="30">
        <v>7</v>
      </c>
      <c r="H39" s="29"/>
    </row>
    <row r="40" spans="1:19" s="17" customFormat="1" ht="13.8" thickBot="1" x14ac:dyDescent="0.35">
      <c r="A40" s="28" t="s">
        <v>41</v>
      </c>
      <c r="B40" s="23" t="s">
        <v>43</v>
      </c>
      <c r="C40" s="27" t="s">
        <v>16</v>
      </c>
      <c r="D40" s="26" t="s">
        <v>15</v>
      </c>
      <c r="E40" s="25" t="s">
        <v>14</v>
      </c>
      <c r="F40" s="24" t="s">
        <v>13</v>
      </c>
      <c r="G40" s="22" t="s">
        <v>12</v>
      </c>
      <c r="H40" s="22" t="s">
        <v>189</v>
      </c>
      <c r="I40" s="22" t="s">
        <v>10</v>
      </c>
      <c r="J40" s="24" t="s">
        <v>9</v>
      </c>
      <c r="K40" s="22" t="s">
        <v>57</v>
      </c>
      <c r="L40" s="22" t="s">
        <v>6</v>
      </c>
      <c r="M40" s="22" t="s">
        <v>5</v>
      </c>
      <c r="N40" s="22"/>
      <c r="O40" s="22" t="s">
        <v>57</v>
      </c>
      <c r="P40" s="22" t="s">
        <v>6</v>
      </c>
      <c r="Q40" s="22" t="s">
        <v>5</v>
      </c>
      <c r="R40" s="21" t="s">
        <v>4</v>
      </c>
      <c r="S40" s="20" t="s">
        <v>3</v>
      </c>
    </row>
    <row r="41" spans="1:19" ht="13.95" customHeight="1" x14ac:dyDescent="0.25">
      <c r="A41" s="16">
        <v>1</v>
      </c>
      <c r="B41" s="15"/>
      <c r="C41" s="15">
        <v>140</v>
      </c>
      <c r="D41" s="14" t="s">
        <v>278</v>
      </c>
      <c r="E41" s="13" t="s">
        <v>279</v>
      </c>
      <c r="F41" s="12" t="s">
        <v>280</v>
      </c>
      <c r="G41" s="9" t="s">
        <v>125</v>
      </c>
      <c r="H41" s="9" t="s">
        <v>32</v>
      </c>
      <c r="I41" s="9"/>
      <c r="J41" s="181">
        <f>IF(ISBLANK(K41),"",TRUNC(5.08*(K41-35.5)^2))</f>
        <v>859</v>
      </c>
      <c r="K41" s="389">
        <v>22.49</v>
      </c>
      <c r="L41" s="390">
        <v>1.1000000000000001</v>
      </c>
      <c r="M41" s="391">
        <v>0.17499999999999999</v>
      </c>
      <c r="N41" s="391"/>
      <c r="O41" s="389"/>
      <c r="P41" s="390"/>
      <c r="Q41" s="391"/>
      <c r="R41" s="184" t="str">
        <f>IF(ISBLANK(K41),"",IF(K41&gt;27.24,"",IF(K41&lt;=20.75,"TSM",IF(K41&lt;=21.35,"SM",IF(K41&lt;=22.1,"KSM",IF(K41&lt;=23.1,"I A",IF(K41&lt;=24.7,"II A",IF(K41&lt;=27.24,"III A"))))))))</f>
        <v>I A</v>
      </c>
      <c r="S41" s="9" t="s">
        <v>281</v>
      </c>
    </row>
    <row r="42" spans="1:19" ht="13.95" customHeight="1" x14ac:dyDescent="0.25">
      <c r="A42" s="16">
        <v>2</v>
      </c>
      <c r="B42" s="15"/>
      <c r="C42" s="15">
        <v>60</v>
      </c>
      <c r="D42" s="14" t="s">
        <v>621</v>
      </c>
      <c r="E42" s="13" t="s">
        <v>622</v>
      </c>
      <c r="F42" s="12" t="s">
        <v>623</v>
      </c>
      <c r="G42" s="9" t="s">
        <v>31</v>
      </c>
      <c r="H42" s="9" t="s">
        <v>32</v>
      </c>
      <c r="I42" s="9"/>
      <c r="J42" s="181" t="s">
        <v>27</v>
      </c>
      <c r="K42" s="389">
        <v>24.66</v>
      </c>
      <c r="L42" s="390">
        <v>1.1000000000000001</v>
      </c>
      <c r="M42" s="391">
        <v>0.18</v>
      </c>
      <c r="N42" s="391"/>
      <c r="O42" s="389"/>
      <c r="P42" s="390"/>
      <c r="Q42" s="391"/>
      <c r="R42" s="184" t="str">
        <f>IF(ISBLANK(K42),"",IF(K42&gt;27.24,"",IF(K42&lt;=20.75,"TSM",IF(K42&lt;=21.35,"SM",IF(K42&lt;=22.1,"KSM",IF(K42&lt;=23.1,"I A",IF(K42&lt;=24.7,"II A",IF(K42&lt;=27.24,"III A"))))))))</f>
        <v>II A</v>
      </c>
      <c r="S42" s="9" t="s">
        <v>291</v>
      </c>
    </row>
    <row r="43" spans="1:19" ht="13.95" customHeight="1" x14ac:dyDescent="0.25">
      <c r="A43" s="16">
        <v>3</v>
      </c>
      <c r="B43" s="15"/>
      <c r="C43" s="15">
        <v>160</v>
      </c>
      <c r="D43" s="14" t="s">
        <v>258</v>
      </c>
      <c r="E43" s="13" t="s">
        <v>320</v>
      </c>
      <c r="F43" s="12" t="s">
        <v>321</v>
      </c>
      <c r="G43" s="9" t="s">
        <v>25</v>
      </c>
      <c r="H43" s="9"/>
      <c r="I43" s="9"/>
      <c r="J43" s="181">
        <f>IF(ISBLANK(K43),"",TRUNC(5.08*(K43-35.5)^2))</f>
        <v>382</v>
      </c>
      <c r="K43" s="389">
        <v>26.82</v>
      </c>
      <c r="L43" s="390">
        <v>1.1000000000000001</v>
      </c>
      <c r="M43" s="391">
        <v>0.21</v>
      </c>
      <c r="N43" s="391"/>
      <c r="O43" s="389"/>
      <c r="P43" s="390"/>
      <c r="Q43" s="391"/>
      <c r="R43" s="184" t="str">
        <f>IF(ISBLANK(K43),"",IF(K43&gt;27.24,"",IF(K43&lt;=20.75,"TSM",IF(K43&lt;=21.35,"SM",IF(K43&lt;=22.1,"KSM",IF(K43&lt;=23.1,"I A",IF(K43&lt;=24.7,"II A",IF(K43&lt;=27.24,"III A"))))))))</f>
        <v>III A</v>
      </c>
      <c r="S43" s="9" t="s">
        <v>26</v>
      </c>
    </row>
    <row r="44" spans="1:19" ht="13.95" customHeight="1" x14ac:dyDescent="0.25">
      <c r="A44" s="16">
        <v>4</v>
      </c>
      <c r="B44" s="15"/>
      <c r="C44" s="15">
        <v>95</v>
      </c>
      <c r="D44" s="14" t="s">
        <v>263</v>
      </c>
      <c r="E44" s="13" t="s">
        <v>304</v>
      </c>
      <c r="F44" s="12" t="s">
        <v>305</v>
      </c>
      <c r="G44" s="9" t="s">
        <v>37</v>
      </c>
      <c r="H44" s="9"/>
      <c r="I44" s="9"/>
      <c r="J44" s="181">
        <f>IF(ISBLANK(K44),"",TRUNC(5.08*(K44-35.5)^2))</f>
        <v>355</v>
      </c>
      <c r="K44" s="389">
        <v>27.13</v>
      </c>
      <c r="L44" s="390">
        <v>1.1000000000000001</v>
      </c>
      <c r="M44" s="391">
        <v>0.19</v>
      </c>
      <c r="N44" s="391"/>
      <c r="O44" s="389"/>
      <c r="P44" s="390"/>
      <c r="Q44" s="391"/>
      <c r="R44" s="184" t="str">
        <f>IF(ISBLANK(K44),"",IF(K44&gt;27.24,"",IF(K44&lt;=20.75,"TSM",IF(K44&lt;=21.35,"SM",IF(K44&lt;=22.1,"KSM",IF(K44&lt;=23.1,"I A",IF(K44&lt;=24.7,"II A",IF(K44&lt;=27.24,"III A"))))))))</f>
        <v>III A</v>
      </c>
      <c r="S44" s="9" t="s">
        <v>249</v>
      </c>
    </row>
    <row r="45" spans="1:19" ht="3.75" customHeight="1" x14ac:dyDescent="0.25"/>
    <row r="46" spans="1:19" ht="13.8" thickBot="1" x14ac:dyDescent="0.3">
      <c r="C46" s="34"/>
      <c r="D46" s="33"/>
      <c r="E46" s="32">
        <v>6</v>
      </c>
      <c r="F46" s="31" t="s">
        <v>112</v>
      </c>
      <c r="G46" s="30">
        <v>7</v>
      </c>
      <c r="H46" s="29"/>
    </row>
    <row r="47" spans="1:19" s="17" customFormat="1" ht="13.8" thickBot="1" x14ac:dyDescent="0.35">
      <c r="A47" s="28" t="s">
        <v>41</v>
      </c>
      <c r="B47" s="23" t="s">
        <v>43</v>
      </c>
      <c r="C47" s="27" t="s">
        <v>16</v>
      </c>
      <c r="D47" s="26" t="s">
        <v>15</v>
      </c>
      <c r="E47" s="25" t="s">
        <v>14</v>
      </c>
      <c r="F47" s="24" t="s">
        <v>13</v>
      </c>
      <c r="G47" s="22" t="s">
        <v>12</v>
      </c>
      <c r="H47" s="22" t="s">
        <v>189</v>
      </c>
      <c r="I47" s="22" t="s">
        <v>10</v>
      </c>
      <c r="J47" s="24" t="s">
        <v>9</v>
      </c>
      <c r="K47" s="22" t="s">
        <v>57</v>
      </c>
      <c r="L47" s="22" t="s">
        <v>6</v>
      </c>
      <c r="M47" s="22" t="s">
        <v>5</v>
      </c>
      <c r="N47" s="22"/>
      <c r="O47" s="22" t="s">
        <v>57</v>
      </c>
      <c r="P47" s="22" t="s">
        <v>6</v>
      </c>
      <c r="Q47" s="22" t="s">
        <v>5</v>
      </c>
      <c r="R47" s="21" t="s">
        <v>4</v>
      </c>
      <c r="S47" s="20" t="s">
        <v>3</v>
      </c>
    </row>
    <row r="48" spans="1:19" ht="13.95" customHeight="1" x14ac:dyDescent="0.25">
      <c r="A48" s="16">
        <v>1</v>
      </c>
      <c r="B48" s="15"/>
      <c r="C48" s="15">
        <v>59</v>
      </c>
      <c r="D48" s="14" t="s">
        <v>267</v>
      </c>
      <c r="E48" s="13" t="s">
        <v>288</v>
      </c>
      <c r="F48" s="12" t="s">
        <v>289</v>
      </c>
      <c r="G48" s="9" t="s">
        <v>125</v>
      </c>
      <c r="H48" s="9" t="s">
        <v>32</v>
      </c>
      <c r="I48" s="9"/>
      <c r="J48" s="181">
        <f>IF(ISBLANK(K48),"",TRUNC(5.08*(K48-35.5)^2))</f>
        <v>788</v>
      </c>
      <c r="K48" s="389">
        <v>23.04</v>
      </c>
      <c r="L48" s="390">
        <v>0.4</v>
      </c>
      <c r="M48" s="391" t="s">
        <v>624</v>
      </c>
      <c r="N48" s="391"/>
      <c r="O48" s="389"/>
      <c r="P48" s="390"/>
      <c r="Q48" s="391"/>
      <c r="R48" s="184" t="str">
        <f>IF(ISBLANK(K48),"",IF(K48&gt;27.24,"",IF(K48&lt;=20.75,"TSM",IF(K48&lt;=21.35,"SM",IF(K48&lt;=22.1,"KSM",IF(K48&lt;=23.1,"I A",IF(K48&lt;=24.7,"II A",IF(K48&lt;=27.24,"III A"))))))))</f>
        <v>I A</v>
      </c>
      <c r="S48" s="9" t="s">
        <v>291</v>
      </c>
    </row>
    <row r="49" spans="1:19" ht="13.95" customHeight="1" x14ac:dyDescent="0.25">
      <c r="A49" s="16">
        <v>2</v>
      </c>
      <c r="B49" s="15"/>
      <c r="C49" s="15">
        <v>172</v>
      </c>
      <c r="D49" s="14" t="s">
        <v>519</v>
      </c>
      <c r="E49" s="13" t="s">
        <v>520</v>
      </c>
      <c r="F49" s="12" t="s">
        <v>521</v>
      </c>
      <c r="G49" s="9" t="s">
        <v>25</v>
      </c>
      <c r="H49" s="9"/>
      <c r="I49" s="9"/>
      <c r="J49" s="181">
        <f>IF(ISBLANK(K49),"",TRUNC(5.08*(K49-35.5)^2))</f>
        <v>684</v>
      </c>
      <c r="K49" s="389">
        <v>23.89</v>
      </c>
      <c r="L49" s="390">
        <v>0.4</v>
      </c>
      <c r="M49" s="391">
        <v>0.27600000000000002</v>
      </c>
      <c r="N49" s="391"/>
      <c r="O49" s="389"/>
      <c r="P49" s="390"/>
      <c r="Q49" s="391"/>
      <c r="R49" s="184" t="str">
        <f>IF(ISBLANK(K49),"",IF(K49&gt;27.24,"",IF(K49&lt;=20.75,"TSM",IF(K49&lt;=21.35,"SM",IF(K49&lt;=22.1,"KSM",IF(K49&lt;=23.1,"I A",IF(K49&lt;=24.7,"II A",IF(K49&lt;=27.24,"III A"))))))))</f>
        <v>II A</v>
      </c>
      <c r="S49" s="9" t="s">
        <v>721</v>
      </c>
    </row>
    <row r="50" spans="1:19" ht="13.95" customHeight="1" x14ac:dyDescent="0.25">
      <c r="A50" s="16">
        <v>3</v>
      </c>
      <c r="B50" s="15"/>
      <c r="C50" s="15">
        <v>181</v>
      </c>
      <c r="D50" s="14" t="s">
        <v>246</v>
      </c>
      <c r="E50" s="13" t="s">
        <v>247</v>
      </c>
      <c r="F50" s="12" t="s">
        <v>248</v>
      </c>
      <c r="G50" s="9" t="s">
        <v>37</v>
      </c>
      <c r="H50" s="9"/>
      <c r="I50" s="9"/>
      <c r="J50" s="181">
        <f>IF(ISBLANK(K50),"",TRUNC(5.08*(K50-35.5)^2))</f>
        <v>480</v>
      </c>
      <c r="K50" s="389">
        <v>25.77</v>
      </c>
      <c r="L50" s="390">
        <v>0.4</v>
      </c>
      <c r="M50" s="391">
        <v>0.14299999999999999</v>
      </c>
      <c r="N50" s="391"/>
      <c r="O50" s="389"/>
      <c r="P50" s="390"/>
      <c r="Q50" s="391"/>
      <c r="R50" s="184" t="str">
        <f>IF(ISBLANK(K50),"",IF(K50&gt;27.24,"",IF(K50&lt;=20.75,"TSM",IF(K50&lt;=21.35,"SM",IF(K50&lt;=22.1,"KSM",IF(K50&lt;=23.1,"I A",IF(K50&lt;=24.7,"II A",IF(K50&lt;=27.24,"III A"))))))))</f>
        <v>III A</v>
      </c>
      <c r="S50" s="9" t="s">
        <v>249</v>
      </c>
    </row>
    <row r="51" spans="1:19" ht="13.95" customHeight="1" x14ac:dyDescent="0.25">
      <c r="A51" s="16"/>
      <c r="B51" s="15"/>
      <c r="C51" s="15">
        <v>51</v>
      </c>
      <c r="D51" s="14" t="s">
        <v>242</v>
      </c>
      <c r="E51" s="13" t="s">
        <v>625</v>
      </c>
      <c r="F51" s="12" t="s">
        <v>626</v>
      </c>
      <c r="G51" s="9" t="s">
        <v>31</v>
      </c>
      <c r="H51" s="9" t="s">
        <v>32</v>
      </c>
      <c r="I51" s="9"/>
      <c r="J51" s="181" t="s">
        <v>27</v>
      </c>
      <c r="K51" s="389" t="s">
        <v>40</v>
      </c>
      <c r="L51" s="390"/>
      <c r="M51" s="391"/>
      <c r="N51" s="391"/>
      <c r="O51" s="389"/>
      <c r="P51" s="390"/>
      <c r="Q51" s="391"/>
      <c r="R51" s="184" t="str">
        <f>IF(ISBLANK(K51),"",IF(K51&gt;27.24,"",IF(K51&lt;=20.75,"TSM",IF(K51&lt;=21.35,"SM",IF(K51&lt;=22.1,"KSM",IF(K51&lt;=23.1,"I A",IF(K51&lt;=24.7,"II A",IF(K51&lt;=27.24,"III A"))))))))</f>
        <v/>
      </c>
      <c r="S51" s="9" t="s">
        <v>309</v>
      </c>
    </row>
    <row r="52" spans="1:19" ht="3.75" customHeight="1" x14ac:dyDescent="0.25"/>
    <row r="53" spans="1:19" ht="13.8" thickBot="1" x14ac:dyDescent="0.3">
      <c r="C53" s="34"/>
      <c r="D53" s="33"/>
      <c r="E53" s="32">
        <v>7</v>
      </c>
      <c r="F53" s="31" t="s">
        <v>112</v>
      </c>
      <c r="G53" s="30">
        <v>7</v>
      </c>
      <c r="H53" s="29"/>
    </row>
    <row r="54" spans="1:19" s="17" customFormat="1" ht="13.8" thickBot="1" x14ac:dyDescent="0.35">
      <c r="A54" s="28" t="s">
        <v>41</v>
      </c>
      <c r="B54" s="23" t="s">
        <v>43</v>
      </c>
      <c r="C54" s="27" t="s">
        <v>16</v>
      </c>
      <c r="D54" s="26" t="s">
        <v>15</v>
      </c>
      <c r="E54" s="25" t="s">
        <v>14</v>
      </c>
      <c r="F54" s="24" t="s">
        <v>13</v>
      </c>
      <c r="G54" s="22" t="s">
        <v>12</v>
      </c>
      <c r="H54" s="22" t="s">
        <v>189</v>
      </c>
      <c r="I54" s="22" t="s">
        <v>10</v>
      </c>
      <c r="J54" s="24" t="s">
        <v>9</v>
      </c>
      <c r="K54" s="22" t="s">
        <v>57</v>
      </c>
      <c r="L54" s="22" t="s">
        <v>6</v>
      </c>
      <c r="M54" s="22" t="s">
        <v>5</v>
      </c>
      <c r="N54" s="22"/>
      <c r="O54" s="22" t="s">
        <v>57</v>
      </c>
      <c r="P54" s="22" t="s">
        <v>6</v>
      </c>
      <c r="Q54" s="22" t="s">
        <v>5</v>
      </c>
      <c r="R54" s="21" t="s">
        <v>4</v>
      </c>
      <c r="S54" s="20" t="s">
        <v>3</v>
      </c>
    </row>
    <row r="55" spans="1:19" ht="13.95" customHeight="1" x14ac:dyDescent="0.25">
      <c r="A55" s="16">
        <v>1</v>
      </c>
      <c r="B55" s="15"/>
      <c r="C55" s="15">
        <v>158</v>
      </c>
      <c r="D55" s="14" t="s">
        <v>301</v>
      </c>
      <c r="E55" s="13" t="s">
        <v>302</v>
      </c>
      <c r="F55" s="12" t="s">
        <v>303</v>
      </c>
      <c r="G55" s="9" t="s">
        <v>25</v>
      </c>
      <c r="H55" s="9"/>
      <c r="I55" s="9"/>
      <c r="J55" s="181">
        <f>IF(ISBLANK(K55),"",TRUNC(5.08*(K55-35.5)^2))</f>
        <v>863</v>
      </c>
      <c r="K55" s="389">
        <v>22.46</v>
      </c>
      <c r="L55" s="390">
        <v>0.27600000000000002</v>
      </c>
      <c r="M55" s="391">
        <v>0.17799999999999999</v>
      </c>
      <c r="N55" s="391"/>
      <c r="O55" s="389"/>
      <c r="P55" s="390"/>
      <c r="Q55" s="391"/>
      <c r="R55" s="184" t="str">
        <f>IF(ISBLANK(K55),"",IF(K55&gt;27.24,"",IF(K55&lt;=20.75,"TSM",IF(K55&lt;=21.35,"SM",IF(K55&lt;=22.1,"KSM",IF(K55&lt;=23.1,"I A",IF(K55&lt;=24.7,"II A",IF(K55&lt;=27.24,"III A"))))))))</f>
        <v>I A</v>
      </c>
      <c r="S55" s="9" t="s">
        <v>26</v>
      </c>
    </row>
    <row r="56" spans="1:19" ht="13.95" customHeight="1" x14ac:dyDescent="0.25">
      <c r="A56" s="16">
        <v>2</v>
      </c>
      <c r="B56" s="15"/>
      <c r="C56" s="15">
        <v>164</v>
      </c>
      <c r="D56" s="14" t="s">
        <v>298</v>
      </c>
      <c r="E56" s="13" t="s">
        <v>627</v>
      </c>
      <c r="F56" s="12" t="s">
        <v>628</v>
      </c>
      <c r="G56" s="9" t="s">
        <v>31</v>
      </c>
      <c r="H56" s="9" t="s">
        <v>32</v>
      </c>
      <c r="I56" s="9"/>
      <c r="J56" s="181" t="s">
        <v>27</v>
      </c>
      <c r="K56" s="389">
        <v>23.87</v>
      </c>
      <c r="L56" s="390">
        <v>0.9</v>
      </c>
      <c r="M56" s="391" t="s">
        <v>624</v>
      </c>
      <c r="N56" s="391"/>
      <c r="O56" s="389"/>
      <c r="P56" s="390"/>
      <c r="Q56" s="391"/>
      <c r="R56" s="184" t="str">
        <f>IF(ISBLANK(K56),"",IF(K56&gt;27.24,"",IF(K56&lt;=20.75,"TSM",IF(K56&lt;=21.35,"SM",IF(K56&lt;=22.1,"KSM",IF(K56&lt;=23.1,"I A",IF(K56&lt;=24.7,"II A",IF(K56&lt;=27.24,"III A"))))))))</f>
        <v>II A</v>
      </c>
      <c r="S56" s="9" t="s">
        <v>116</v>
      </c>
    </row>
    <row r="57" spans="1:19" ht="13.95" customHeight="1" x14ac:dyDescent="0.25">
      <c r="A57" s="16">
        <v>3</v>
      </c>
      <c r="B57" s="15"/>
      <c r="C57" s="15">
        <v>86</v>
      </c>
      <c r="D57" s="14" t="s">
        <v>351</v>
      </c>
      <c r="E57" s="13" t="s">
        <v>352</v>
      </c>
      <c r="F57" s="12" t="s">
        <v>353</v>
      </c>
      <c r="G57" s="9" t="s">
        <v>37</v>
      </c>
      <c r="H57" s="9" t="s">
        <v>32</v>
      </c>
      <c r="I57" s="9"/>
      <c r="J57" s="181">
        <f>IF(ISBLANK(K57),"",TRUNC(5.08*(K57-35.5)^2))</f>
        <v>616</v>
      </c>
      <c r="K57" s="389">
        <v>24.48</v>
      </c>
      <c r="L57" s="390">
        <v>0.13900000000000001</v>
      </c>
      <c r="M57" s="391">
        <v>0.20799999999999999</v>
      </c>
      <c r="N57" s="391"/>
      <c r="O57" s="389"/>
      <c r="P57" s="390"/>
      <c r="Q57" s="391"/>
      <c r="R57" s="184" t="str">
        <f>IF(ISBLANK(K57),"",IF(K57&gt;27.24,"",IF(K57&lt;=20.75,"TSM",IF(K57&lt;=21.35,"SM",IF(K57&lt;=22.1,"KSM",IF(K57&lt;=23.1,"I A",IF(K57&lt;=24.7,"II A",IF(K57&lt;=27.24,"III A"))))))))</f>
        <v>II A</v>
      </c>
      <c r="S57" s="9" t="s">
        <v>295</v>
      </c>
    </row>
    <row r="58" spans="1:19" ht="13.95" customHeight="1" x14ac:dyDescent="0.25">
      <c r="A58" s="16"/>
      <c r="B58" s="15"/>
      <c r="C58" s="15">
        <v>17</v>
      </c>
      <c r="D58" s="14" t="s">
        <v>267</v>
      </c>
      <c r="E58" s="13" t="s">
        <v>310</v>
      </c>
      <c r="F58" s="12" t="s">
        <v>311</v>
      </c>
      <c r="G58" s="9" t="s">
        <v>31</v>
      </c>
      <c r="H58" s="9" t="s">
        <v>32</v>
      </c>
      <c r="I58" s="9"/>
      <c r="J58" s="181" t="s">
        <v>27</v>
      </c>
      <c r="K58" s="389" t="s">
        <v>40</v>
      </c>
      <c r="L58" s="390"/>
      <c r="M58" s="391"/>
      <c r="N58" s="391"/>
      <c r="O58" s="389"/>
      <c r="P58" s="390"/>
      <c r="Q58" s="391"/>
      <c r="R58" s="184" t="str">
        <f>IF(ISBLANK(K58),"",IF(K58&gt;27.24,"",IF(K58&lt;=20.75,"TSM",IF(K58&lt;=21.35,"SM",IF(K58&lt;=22.1,"KSM",IF(K58&lt;=23.1,"I A",IF(K58&lt;=24.7,"II A",IF(K58&lt;=27.24,"III A"))))))))</f>
        <v/>
      </c>
      <c r="S58" s="9" t="s">
        <v>291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9"/>
  <sheetViews>
    <sheetView zoomScaleNormal="100" workbookViewId="0">
      <selection activeCell="A3" sqref="A3"/>
    </sheetView>
  </sheetViews>
  <sheetFormatPr defaultColWidth="9.109375" defaultRowHeight="13.2" x14ac:dyDescent="0.25"/>
  <cols>
    <col min="1" max="2" width="5.109375" style="5" customWidth="1"/>
    <col min="3" max="3" width="5.44140625" style="5" customWidth="1"/>
    <col min="4" max="4" width="11.77734375" style="7" customWidth="1"/>
    <col min="5" max="5" width="14.44140625" style="1" customWidth="1"/>
    <col min="6" max="6" width="9.33203125" style="6" customWidth="1"/>
    <col min="7" max="7" width="6.6640625" style="1" customWidth="1"/>
    <col min="8" max="8" width="5.21875" style="1" bestFit="1" customWidth="1"/>
    <col min="9" max="9" width="9.21875" style="1" customWidth="1"/>
    <col min="10" max="10" width="5.44140625" style="4" customWidth="1"/>
    <col min="11" max="11" width="8.33203125" style="5" customWidth="1"/>
    <col min="12" max="12" width="4" style="5" customWidth="1"/>
    <col min="13" max="13" width="5.44140625" style="5" customWidth="1"/>
    <col min="14" max="14" width="2.44140625" style="5" customWidth="1"/>
    <col min="15" max="15" width="6.77734375" style="5" customWidth="1"/>
    <col min="16" max="16" width="4" style="5" customWidth="1"/>
    <col min="17" max="17" width="4.6640625" style="5" customWidth="1"/>
    <col min="18" max="18" width="4.44140625" style="4" customWidth="1"/>
    <col min="19" max="19" width="17.6640625" style="1" customWidth="1"/>
    <col min="20" max="16384" width="9.109375" style="1"/>
  </cols>
  <sheetData>
    <row r="1" spans="1:19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9"/>
      <c r="O1" s="49"/>
      <c r="P1" s="49"/>
      <c r="Q1" s="49"/>
      <c r="R1" s="4"/>
    </row>
    <row r="2" spans="1:19" s="40" customFormat="1" ht="22.95" customHeight="1" x14ac:dyDescent="0.3">
      <c r="A2" s="385" t="s">
        <v>20</v>
      </c>
      <c r="B2" s="385"/>
      <c r="C2" s="46"/>
      <c r="D2" s="45"/>
      <c r="F2" s="44"/>
      <c r="J2" s="42"/>
      <c r="K2" s="43"/>
      <c r="L2" s="43"/>
      <c r="M2" s="43"/>
      <c r="N2" s="43"/>
      <c r="O2" s="43"/>
      <c r="P2" s="43"/>
      <c r="Q2" s="43"/>
      <c r="R2" s="42"/>
      <c r="S2" s="41" t="s">
        <v>19</v>
      </c>
    </row>
    <row r="3" spans="1:19" ht="15" customHeight="1" x14ac:dyDescent="0.35">
      <c r="A3" s="39"/>
      <c r="B3" s="39"/>
      <c r="C3" s="39"/>
      <c r="S3" s="38" t="s">
        <v>542</v>
      </c>
    </row>
    <row r="4" spans="1:19" ht="15.75" customHeight="1" x14ac:dyDescent="0.3">
      <c r="D4" s="37" t="s">
        <v>612</v>
      </c>
      <c r="F4" s="36"/>
      <c r="S4" s="35"/>
    </row>
    <row r="5" spans="1:19" ht="3.75" customHeight="1" x14ac:dyDescent="0.25"/>
    <row r="6" spans="1:19" ht="13.8" thickBot="1" x14ac:dyDescent="0.3">
      <c r="C6" s="34"/>
      <c r="D6" s="33"/>
      <c r="E6" s="32"/>
      <c r="F6" s="31" t="s">
        <v>512</v>
      </c>
      <c r="G6" s="30"/>
      <c r="H6" s="29"/>
    </row>
    <row r="7" spans="1:19" s="17" customFormat="1" ht="13.8" thickBot="1" x14ac:dyDescent="0.35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6</v>
      </c>
      <c r="M7" s="22" t="s">
        <v>5</v>
      </c>
      <c r="N7" s="22"/>
      <c r="O7" s="22" t="s">
        <v>57</v>
      </c>
      <c r="P7" s="22" t="s">
        <v>6</v>
      </c>
      <c r="Q7" s="22" t="s">
        <v>5</v>
      </c>
      <c r="R7" s="21" t="s">
        <v>4</v>
      </c>
      <c r="S7" s="20" t="s">
        <v>3</v>
      </c>
    </row>
    <row r="8" spans="1:19" ht="13.95" customHeight="1" x14ac:dyDescent="0.25">
      <c r="A8" s="16">
        <v>1</v>
      </c>
      <c r="B8" s="15">
        <v>1</v>
      </c>
      <c r="C8" s="15">
        <v>134</v>
      </c>
      <c r="D8" s="14" t="s">
        <v>344</v>
      </c>
      <c r="E8" s="13" t="s">
        <v>345</v>
      </c>
      <c r="F8" s="12" t="s">
        <v>346</v>
      </c>
      <c r="G8" s="9" t="s">
        <v>125</v>
      </c>
      <c r="H8" s="9"/>
      <c r="I8" s="9"/>
      <c r="J8" s="181">
        <f t="shared" ref="J8:J9" si="0">IF(ISBLANK(O8),"",TRUNC(5.08*(O8-35.5)^2))</f>
        <v>921</v>
      </c>
      <c r="K8" s="421">
        <v>22.38</v>
      </c>
      <c r="L8" s="390">
        <v>1.9</v>
      </c>
      <c r="M8" s="391">
        <v>0.161</v>
      </c>
      <c r="N8" s="391"/>
      <c r="O8" s="389">
        <v>22.03</v>
      </c>
      <c r="P8" s="390">
        <v>0.1</v>
      </c>
      <c r="Q8" s="391">
        <v>0.20200000000000001</v>
      </c>
      <c r="R8" s="184" t="str">
        <f t="shared" ref="R8:R9" si="1">IF(ISBLANK(O8),"",IF(O8&gt;27.24,"",IF(O8&lt;=20.75,"TSM",IF(O8&lt;=21.35,"SM",IF(O8&lt;=22.1,"KSM",IF(O8&lt;=23.1,"I A",IF(O8&lt;=24.7,"II A",IF(O8&lt;=27.24,"III A"))))))))</f>
        <v>KSM</v>
      </c>
      <c r="S8" s="9" t="s">
        <v>347</v>
      </c>
    </row>
    <row r="9" spans="1:19" ht="13.95" customHeight="1" x14ac:dyDescent="0.25">
      <c r="A9" s="16">
        <v>2</v>
      </c>
      <c r="B9" s="15">
        <v>2</v>
      </c>
      <c r="C9" s="15">
        <v>99</v>
      </c>
      <c r="D9" s="14" t="s">
        <v>341</v>
      </c>
      <c r="E9" s="13" t="s">
        <v>342</v>
      </c>
      <c r="F9" s="12" t="s">
        <v>343</v>
      </c>
      <c r="G9" s="9" t="s">
        <v>45</v>
      </c>
      <c r="H9" s="9"/>
      <c r="I9" s="9"/>
      <c r="J9" s="181">
        <f t="shared" si="0"/>
        <v>904</v>
      </c>
      <c r="K9" s="421">
        <v>22.34</v>
      </c>
      <c r="L9" s="390">
        <v>-0.3</v>
      </c>
      <c r="M9" s="391">
        <v>0.17</v>
      </c>
      <c r="N9" s="391"/>
      <c r="O9" s="389">
        <v>22.16</v>
      </c>
      <c r="P9" s="390">
        <v>0.1</v>
      </c>
      <c r="Q9" s="391">
        <v>0.17100000000000001</v>
      </c>
      <c r="R9" s="184" t="str">
        <f t="shared" si="1"/>
        <v>I A</v>
      </c>
      <c r="S9" s="9" t="s">
        <v>38</v>
      </c>
    </row>
    <row r="10" spans="1:19" ht="13.95" customHeight="1" x14ac:dyDescent="0.25">
      <c r="A10" s="16">
        <v>3</v>
      </c>
      <c r="B10" s="15">
        <v>3</v>
      </c>
      <c r="C10" s="15">
        <v>158</v>
      </c>
      <c r="D10" s="14" t="s">
        <v>301</v>
      </c>
      <c r="E10" s="13" t="s">
        <v>302</v>
      </c>
      <c r="F10" s="12" t="s">
        <v>303</v>
      </c>
      <c r="G10" s="9" t="s">
        <v>25</v>
      </c>
      <c r="H10" s="9"/>
      <c r="I10" s="9"/>
      <c r="J10" s="181">
        <f>IF(ISBLANK(K10),"",TRUNC(5.08*(K10-35.5)^2))</f>
        <v>863</v>
      </c>
      <c r="K10" s="389">
        <v>22.46</v>
      </c>
      <c r="L10" s="390">
        <v>0.27600000000000002</v>
      </c>
      <c r="M10" s="391">
        <v>0.17799999999999999</v>
      </c>
      <c r="N10" s="391"/>
      <c r="O10" s="421">
        <v>22.82</v>
      </c>
      <c r="P10" s="390">
        <v>0.1</v>
      </c>
      <c r="Q10" s="391">
        <v>0.14799999999999999</v>
      </c>
      <c r="R10" s="184" t="str">
        <f>IF(ISBLANK(K10),"",IF(K10&gt;27.24,"",IF(K10&lt;=20.75,"TSM",IF(K10&lt;=21.35,"SM",IF(K10&lt;=22.1,"KSM",IF(K10&lt;=23.1,"I A",IF(K10&lt;=24.7,"II A",IF(K10&lt;=27.24,"III A"))))))))</f>
        <v>I A</v>
      </c>
      <c r="S10" s="9" t="s">
        <v>26</v>
      </c>
    </row>
    <row r="11" spans="1:19" ht="13.95" customHeight="1" x14ac:dyDescent="0.25">
      <c r="A11" s="16">
        <v>4</v>
      </c>
      <c r="B11" s="15">
        <v>4</v>
      </c>
      <c r="C11" s="15">
        <v>140</v>
      </c>
      <c r="D11" s="14" t="s">
        <v>278</v>
      </c>
      <c r="E11" s="13" t="s">
        <v>279</v>
      </c>
      <c r="F11" s="12" t="s">
        <v>280</v>
      </c>
      <c r="G11" s="9" t="s">
        <v>125</v>
      </c>
      <c r="H11" s="9" t="s">
        <v>32</v>
      </c>
      <c r="I11" s="9"/>
      <c r="J11" s="181">
        <f>IF(ISBLANK(K11),"",TRUNC(5.08*(K11-35.5)^2))</f>
        <v>859</v>
      </c>
      <c r="K11" s="389">
        <v>22.49</v>
      </c>
      <c r="L11" s="390">
        <v>1.1000000000000001</v>
      </c>
      <c r="M11" s="391">
        <v>0.17499999999999999</v>
      </c>
      <c r="N11" s="391"/>
      <c r="O11" s="389" t="s">
        <v>40</v>
      </c>
      <c r="P11" s="390"/>
      <c r="Q11" s="391"/>
      <c r="R11" s="184" t="str">
        <f>IF(ISBLANK(K11),"",IF(K11&gt;27.24,"",IF(K11&lt;=20.75,"TSM",IF(K11&lt;=21.35,"SM",IF(K11&lt;=22.1,"KSM",IF(K11&lt;=23.1,"I A",IF(K11&lt;=24.7,"II A",IF(K11&lt;=27.24,"III A"))))))))</f>
        <v>I A</v>
      </c>
      <c r="S11" s="9" t="s">
        <v>281</v>
      </c>
    </row>
    <row r="12" spans="1:19" ht="3.75" customHeight="1" x14ac:dyDescent="0.25"/>
    <row r="13" spans="1:19" ht="13.8" thickBot="1" x14ac:dyDescent="0.3">
      <c r="C13" s="34"/>
      <c r="D13" s="33"/>
      <c r="E13" s="32"/>
      <c r="F13" s="31" t="s">
        <v>732</v>
      </c>
      <c r="G13" s="30"/>
      <c r="H13" s="29"/>
    </row>
    <row r="14" spans="1:19" s="17" customFormat="1" ht="13.8" thickBot="1" x14ac:dyDescent="0.35">
      <c r="A14" s="28" t="s">
        <v>41</v>
      </c>
      <c r="B14" s="23" t="s">
        <v>43</v>
      </c>
      <c r="C14" s="27" t="s">
        <v>16</v>
      </c>
      <c r="D14" s="26" t="s">
        <v>15</v>
      </c>
      <c r="E14" s="25" t="s">
        <v>14</v>
      </c>
      <c r="F14" s="24" t="s">
        <v>13</v>
      </c>
      <c r="G14" s="22" t="s">
        <v>12</v>
      </c>
      <c r="H14" s="22" t="s">
        <v>189</v>
      </c>
      <c r="I14" s="22" t="s">
        <v>10</v>
      </c>
      <c r="J14" s="24" t="s">
        <v>9</v>
      </c>
      <c r="K14" s="22" t="s">
        <v>57</v>
      </c>
      <c r="L14" s="22" t="s">
        <v>6</v>
      </c>
      <c r="M14" s="22" t="s">
        <v>5</v>
      </c>
      <c r="N14" s="22"/>
      <c r="O14" s="22" t="s">
        <v>57</v>
      </c>
      <c r="P14" s="22" t="s">
        <v>6</v>
      </c>
      <c r="Q14" s="22" t="s">
        <v>5</v>
      </c>
      <c r="R14" s="21" t="s">
        <v>4</v>
      </c>
      <c r="S14" s="20" t="s">
        <v>3</v>
      </c>
    </row>
    <row r="15" spans="1:19" ht="13.95" customHeight="1" x14ac:dyDescent="0.25">
      <c r="A15" s="16">
        <v>5</v>
      </c>
      <c r="B15" s="15"/>
      <c r="C15" s="15">
        <v>13</v>
      </c>
      <c r="D15" s="14" t="s">
        <v>348</v>
      </c>
      <c r="E15" s="13" t="s">
        <v>349</v>
      </c>
      <c r="F15" s="12" t="s">
        <v>350</v>
      </c>
      <c r="G15" s="9" t="s">
        <v>31</v>
      </c>
      <c r="H15" s="9" t="s">
        <v>32</v>
      </c>
      <c r="I15" s="9"/>
      <c r="J15" s="181" t="s">
        <v>27</v>
      </c>
      <c r="K15" s="421">
        <v>22.84</v>
      </c>
      <c r="L15" s="390">
        <v>-0.1</v>
      </c>
      <c r="M15" s="391">
        <v>0.27600000000000002</v>
      </c>
      <c r="N15" s="391"/>
      <c r="O15" s="389">
        <v>22.62</v>
      </c>
      <c r="P15" s="390">
        <v>0.1</v>
      </c>
      <c r="Q15" s="391">
        <v>0.27500000000000002</v>
      </c>
      <c r="R15" s="184" t="str">
        <f>IF(ISBLANK(K15),"",IF(K15&gt;27.24,"",IF(K15&lt;=20.75,"TSM",IF(K15&lt;=21.35,"SM",IF(K15&lt;=22.1,"KSM",IF(K15&lt;=23.1,"I A",IF(K15&lt;=24.7,"II A",IF(K15&lt;=27.24,"III A"))))))))</f>
        <v>I A</v>
      </c>
      <c r="S15" s="9" t="s">
        <v>116</v>
      </c>
    </row>
    <row r="16" spans="1:19" ht="13.95" customHeight="1" x14ac:dyDescent="0.25">
      <c r="A16" s="16">
        <v>6</v>
      </c>
      <c r="B16" s="15">
        <v>5</v>
      </c>
      <c r="C16" s="15">
        <v>173</v>
      </c>
      <c r="D16" s="14" t="s">
        <v>285</v>
      </c>
      <c r="E16" s="13" t="s">
        <v>286</v>
      </c>
      <c r="F16" s="12" t="s">
        <v>287</v>
      </c>
      <c r="G16" s="9" t="s">
        <v>25</v>
      </c>
      <c r="H16" s="9"/>
      <c r="I16" s="9"/>
      <c r="J16" s="181">
        <f>IF(ISBLANK(K16),"",TRUNC(5.08*(K16-35.5)^2))</f>
        <v>816</v>
      </c>
      <c r="K16" s="389">
        <v>22.82</v>
      </c>
      <c r="L16" s="390">
        <v>-0.3</v>
      </c>
      <c r="M16" s="391">
        <v>0.16900000000000001</v>
      </c>
      <c r="N16" s="391"/>
      <c r="O16" s="389" t="s">
        <v>40</v>
      </c>
      <c r="P16" s="390"/>
      <c r="Q16" s="391"/>
      <c r="R16" s="184" t="str">
        <f>IF(ISBLANK(K16),"",IF(K16&gt;27.24,"",IF(K16&lt;=20.75,"TSM",IF(K16&lt;=21.35,"SM",IF(K16&lt;=22.1,"KSM",IF(K16&lt;=23.1,"I A",IF(K16&lt;=24.7,"II A",IF(K16&lt;=27.24,"III A"))))))))</f>
        <v>I A</v>
      </c>
      <c r="S16" s="9" t="s">
        <v>26</v>
      </c>
    </row>
    <row r="17" spans="1:19" ht="13.95" customHeight="1" x14ac:dyDescent="0.25">
      <c r="A17" s="16">
        <v>7</v>
      </c>
      <c r="B17" s="15">
        <v>6</v>
      </c>
      <c r="C17" s="15">
        <v>59</v>
      </c>
      <c r="D17" s="14" t="s">
        <v>267</v>
      </c>
      <c r="E17" s="13" t="s">
        <v>288</v>
      </c>
      <c r="F17" s="12" t="s">
        <v>289</v>
      </c>
      <c r="G17" s="9" t="s">
        <v>125</v>
      </c>
      <c r="H17" s="9" t="s">
        <v>32</v>
      </c>
      <c r="I17" s="9"/>
      <c r="J17" s="181">
        <f>IF(ISBLANK(K17),"",TRUNC(5.08*(K17-35.5)^2))</f>
        <v>788</v>
      </c>
      <c r="K17" s="389">
        <v>23.04</v>
      </c>
      <c r="L17" s="390">
        <v>0.4</v>
      </c>
      <c r="M17" s="391" t="s">
        <v>624</v>
      </c>
      <c r="N17" s="391"/>
      <c r="O17" s="389" t="s">
        <v>40</v>
      </c>
      <c r="P17" s="390"/>
      <c r="Q17" s="391"/>
      <c r="R17" s="184" t="str">
        <f>IF(ISBLANK(K17),"",IF(K17&gt;27.24,"",IF(K17&lt;=20.75,"TSM",IF(K17&lt;=21.35,"SM",IF(K17&lt;=22.1,"KSM",IF(K17&lt;=23.1,"I A",IF(K17&lt;=24.7,"II A",IF(K17&lt;=27.24,"III A"))))))))</f>
        <v>I A</v>
      </c>
      <c r="S17" s="9" t="s">
        <v>291</v>
      </c>
    </row>
    <row r="18" spans="1:19" ht="13.95" customHeight="1" x14ac:dyDescent="0.25">
      <c r="A18" s="16">
        <v>8</v>
      </c>
      <c r="B18" s="15">
        <v>7</v>
      </c>
      <c r="C18" s="15">
        <v>84</v>
      </c>
      <c r="D18" s="14" t="s">
        <v>258</v>
      </c>
      <c r="E18" s="13" t="s">
        <v>259</v>
      </c>
      <c r="F18" s="12" t="s">
        <v>260</v>
      </c>
      <c r="G18" s="9" t="s">
        <v>37</v>
      </c>
      <c r="H18" s="9" t="s">
        <v>261</v>
      </c>
      <c r="I18" s="9"/>
      <c r="J18" s="181">
        <f>IF(ISBLANK(K18),"",TRUNC(5.08*(K18-35.5)^2))</f>
        <v>740</v>
      </c>
      <c r="K18" s="389">
        <v>23.43</v>
      </c>
      <c r="L18" s="390">
        <v>-0.1</v>
      </c>
      <c r="M18" s="391">
        <v>0.13900000000000001</v>
      </c>
      <c r="N18" s="391"/>
      <c r="O18" s="389" t="s">
        <v>40</v>
      </c>
      <c r="P18" s="390"/>
      <c r="Q18" s="391"/>
      <c r="R18" s="184" t="str">
        <f>IF(ISBLANK(K18),"",IF(K18&gt;27.24,"",IF(K18&lt;=20.75,"TSM",IF(K18&lt;=21.35,"SM",IF(K18&lt;=22.1,"KSM",IF(K18&lt;=23.1,"I A",IF(K18&lt;=24.7,"II A",IF(K18&lt;=27.24,"III A"))))))))</f>
        <v>II A</v>
      </c>
      <c r="S18" s="9" t="s">
        <v>262</v>
      </c>
    </row>
    <row r="19" spans="1:19" ht="13.8" thickBot="1" x14ac:dyDescent="0.3">
      <c r="C19" s="34"/>
      <c r="D19" s="33"/>
      <c r="E19" s="32"/>
      <c r="F19" s="31"/>
      <c r="G19" s="30"/>
      <c r="H19" s="29"/>
    </row>
    <row r="20" spans="1:19" s="17" customFormat="1" ht="13.8" thickBot="1" x14ac:dyDescent="0.35">
      <c r="A20" s="28" t="s">
        <v>41</v>
      </c>
      <c r="B20" s="23" t="s">
        <v>43</v>
      </c>
      <c r="C20" s="27" t="s">
        <v>16</v>
      </c>
      <c r="D20" s="26" t="s">
        <v>15</v>
      </c>
      <c r="E20" s="25" t="s">
        <v>14</v>
      </c>
      <c r="F20" s="24" t="s">
        <v>13</v>
      </c>
      <c r="G20" s="22" t="s">
        <v>12</v>
      </c>
      <c r="H20" s="22" t="s">
        <v>189</v>
      </c>
      <c r="I20" s="22" t="s">
        <v>10</v>
      </c>
      <c r="J20" s="24" t="s">
        <v>9</v>
      </c>
      <c r="K20" s="22" t="s">
        <v>57</v>
      </c>
      <c r="L20" s="22" t="s">
        <v>6</v>
      </c>
      <c r="M20" s="22" t="s">
        <v>5</v>
      </c>
      <c r="N20" s="22"/>
      <c r="O20" s="22"/>
      <c r="P20" s="22"/>
      <c r="Q20" s="22"/>
      <c r="R20" s="21" t="s">
        <v>4</v>
      </c>
      <c r="S20" s="20" t="s">
        <v>3</v>
      </c>
    </row>
    <row r="21" spans="1:19" ht="13.95" customHeight="1" x14ac:dyDescent="0.25">
      <c r="A21" s="16">
        <v>9</v>
      </c>
      <c r="B21" s="15"/>
      <c r="C21" s="15">
        <v>164</v>
      </c>
      <c r="D21" s="14" t="s">
        <v>298</v>
      </c>
      <c r="E21" s="13" t="s">
        <v>627</v>
      </c>
      <c r="F21" s="12" t="s">
        <v>628</v>
      </c>
      <c r="G21" s="9" t="s">
        <v>31</v>
      </c>
      <c r="H21" s="9" t="s">
        <v>32</v>
      </c>
      <c r="I21" s="9"/>
      <c r="J21" s="181" t="s">
        <v>27</v>
      </c>
      <c r="K21" s="389">
        <v>23.87</v>
      </c>
      <c r="L21" s="390">
        <v>0.9</v>
      </c>
      <c r="M21" s="391" t="s">
        <v>624</v>
      </c>
      <c r="N21" s="391"/>
      <c r="O21" s="389"/>
      <c r="P21" s="390"/>
      <c r="Q21" s="391"/>
      <c r="R21" s="184" t="str">
        <f t="shared" ref="R21:R30" si="2">IF(ISBLANK(K21),"",IF(K21&gt;27.24,"",IF(K21&lt;=20.75,"TSM",IF(K21&lt;=21.35,"SM",IF(K21&lt;=22.1,"KSM",IF(K21&lt;=23.1,"I A",IF(K21&lt;=24.7,"II A",IF(K21&lt;=27.24,"III A"))))))))</f>
        <v>II A</v>
      </c>
      <c r="S21" s="9" t="s">
        <v>116</v>
      </c>
    </row>
    <row r="22" spans="1:19" ht="13.95" customHeight="1" x14ac:dyDescent="0.25">
      <c r="A22" s="16">
        <v>10</v>
      </c>
      <c r="B22" s="15">
        <v>8</v>
      </c>
      <c r="C22" s="15">
        <v>172</v>
      </c>
      <c r="D22" s="14" t="s">
        <v>519</v>
      </c>
      <c r="E22" s="13" t="s">
        <v>520</v>
      </c>
      <c r="F22" s="12" t="s">
        <v>521</v>
      </c>
      <c r="G22" s="9" t="s">
        <v>25</v>
      </c>
      <c r="H22" s="9"/>
      <c r="I22" s="9"/>
      <c r="J22" s="181">
        <f>IF(ISBLANK(K22),"",TRUNC(5.08*(K22-35.5)^2))</f>
        <v>684</v>
      </c>
      <c r="K22" s="389">
        <v>23.89</v>
      </c>
      <c r="L22" s="390">
        <v>0.4</v>
      </c>
      <c r="M22" s="391">
        <v>0.27600000000000002</v>
      </c>
      <c r="N22" s="391"/>
      <c r="O22" s="389"/>
      <c r="P22" s="390"/>
      <c r="Q22" s="391"/>
      <c r="R22" s="184" t="str">
        <f t="shared" si="2"/>
        <v>II A</v>
      </c>
      <c r="S22" s="9" t="s">
        <v>26</v>
      </c>
    </row>
    <row r="23" spans="1:19" ht="13.95" customHeight="1" x14ac:dyDescent="0.25">
      <c r="A23" s="16">
        <v>11</v>
      </c>
      <c r="B23" s="15">
        <v>9</v>
      </c>
      <c r="C23" s="15">
        <v>86</v>
      </c>
      <c r="D23" s="14" t="s">
        <v>351</v>
      </c>
      <c r="E23" s="13" t="s">
        <v>352</v>
      </c>
      <c r="F23" s="12" t="s">
        <v>353</v>
      </c>
      <c r="G23" s="9" t="s">
        <v>37</v>
      </c>
      <c r="H23" s="9" t="s">
        <v>32</v>
      </c>
      <c r="I23" s="9"/>
      <c r="J23" s="181">
        <f>IF(ISBLANK(K23),"",TRUNC(5.08*(K23-35.5)^2))</f>
        <v>616</v>
      </c>
      <c r="K23" s="389">
        <v>24.48</v>
      </c>
      <c r="L23" s="390">
        <v>0.13900000000000001</v>
      </c>
      <c r="M23" s="391">
        <v>0.20799999999999999</v>
      </c>
      <c r="N23" s="391"/>
      <c r="O23" s="389"/>
      <c r="P23" s="390"/>
      <c r="Q23" s="391"/>
      <c r="R23" s="184" t="str">
        <f t="shared" si="2"/>
        <v>II A</v>
      </c>
      <c r="S23" s="9" t="s">
        <v>295</v>
      </c>
    </row>
    <row r="24" spans="1:19" ht="13.95" customHeight="1" x14ac:dyDescent="0.25">
      <c r="A24" s="16">
        <v>12</v>
      </c>
      <c r="B24" s="15"/>
      <c r="C24" s="15">
        <v>60</v>
      </c>
      <c r="D24" s="14" t="s">
        <v>621</v>
      </c>
      <c r="E24" s="13" t="s">
        <v>622</v>
      </c>
      <c r="F24" s="12" t="s">
        <v>623</v>
      </c>
      <c r="G24" s="9" t="s">
        <v>31</v>
      </c>
      <c r="H24" s="9" t="s">
        <v>32</v>
      </c>
      <c r="I24" s="9"/>
      <c r="J24" s="181" t="s">
        <v>27</v>
      </c>
      <c r="K24" s="389">
        <v>24.66</v>
      </c>
      <c r="L24" s="390">
        <v>1.1000000000000001</v>
      </c>
      <c r="M24" s="391">
        <v>0.18</v>
      </c>
      <c r="N24" s="391"/>
      <c r="O24" s="389"/>
      <c r="P24" s="390"/>
      <c r="Q24" s="391"/>
      <c r="R24" s="184" t="str">
        <f t="shared" si="2"/>
        <v>II A</v>
      </c>
      <c r="S24" s="9" t="s">
        <v>291</v>
      </c>
    </row>
    <row r="25" spans="1:19" ht="13.95" customHeight="1" x14ac:dyDescent="0.25">
      <c r="A25" s="16">
        <v>13</v>
      </c>
      <c r="B25" s="15">
        <v>10</v>
      </c>
      <c r="C25" s="15">
        <v>181</v>
      </c>
      <c r="D25" s="14" t="s">
        <v>246</v>
      </c>
      <c r="E25" s="13" t="s">
        <v>247</v>
      </c>
      <c r="F25" s="12" t="s">
        <v>248</v>
      </c>
      <c r="G25" s="9" t="s">
        <v>37</v>
      </c>
      <c r="H25" s="9"/>
      <c r="I25" s="9"/>
      <c r="J25" s="181">
        <f>IF(ISBLANK(K25),"",TRUNC(5.08*(K25-35.5)^2))</f>
        <v>480</v>
      </c>
      <c r="K25" s="389">
        <v>25.77</v>
      </c>
      <c r="L25" s="390">
        <v>0.4</v>
      </c>
      <c r="M25" s="391">
        <v>0.14299999999999999</v>
      </c>
      <c r="N25" s="391"/>
      <c r="O25" s="389"/>
      <c r="P25" s="390"/>
      <c r="Q25" s="391"/>
      <c r="R25" s="184" t="str">
        <f t="shared" si="2"/>
        <v>III A</v>
      </c>
      <c r="S25" s="9" t="s">
        <v>249</v>
      </c>
    </row>
    <row r="26" spans="1:19" ht="13.95" customHeight="1" x14ac:dyDescent="0.25">
      <c r="A26" s="16">
        <v>14</v>
      </c>
      <c r="B26" s="15">
        <v>11</v>
      </c>
      <c r="C26" s="15">
        <v>161</v>
      </c>
      <c r="D26" s="14" t="s">
        <v>270</v>
      </c>
      <c r="E26" s="13" t="s">
        <v>251</v>
      </c>
      <c r="F26" s="12" t="s">
        <v>271</v>
      </c>
      <c r="G26" s="9" t="s">
        <v>25</v>
      </c>
      <c r="H26" s="9"/>
      <c r="I26" s="9"/>
      <c r="J26" s="181">
        <f>IF(ISBLANK(K26),"",TRUNC(5.08*(K26-35.5)^2))</f>
        <v>386</v>
      </c>
      <c r="K26" s="389">
        <v>26.78</v>
      </c>
      <c r="L26" s="390">
        <v>-0.1</v>
      </c>
      <c r="M26" s="391">
        <v>0.28100000000000003</v>
      </c>
      <c r="N26" s="391"/>
      <c r="O26" s="389"/>
      <c r="P26" s="390"/>
      <c r="Q26" s="391"/>
      <c r="R26" s="184" t="str">
        <f t="shared" si="2"/>
        <v>III A</v>
      </c>
      <c r="S26" s="9" t="s">
        <v>26</v>
      </c>
    </row>
    <row r="27" spans="1:19" ht="13.95" customHeight="1" x14ac:dyDescent="0.25">
      <c r="A27" s="16">
        <v>15</v>
      </c>
      <c r="B27" s="15">
        <v>12</v>
      </c>
      <c r="C27" s="15">
        <v>160</v>
      </c>
      <c r="D27" s="14" t="s">
        <v>258</v>
      </c>
      <c r="E27" s="13" t="s">
        <v>320</v>
      </c>
      <c r="F27" s="12" t="s">
        <v>321</v>
      </c>
      <c r="G27" s="9" t="s">
        <v>25</v>
      </c>
      <c r="H27" s="9"/>
      <c r="I27" s="9"/>
      <c r="J27" s="181">
        <f>IF(ISBLANK(K27),"",TRUNC(5.08*(K27-35.5)^2))</f>
        <v>382</v>
      </c>
      <c r="K27" s="389">
        <v>26.82</v>
      </c>
      <c r="L27" s="390">
        <v>1.1000000000000001</v>
      </c>
      <c r="M27" s="391">
        <v>0.21</v>
      </c>
      <c r="N27" s="391"/>
      <c r="O27" s="389"/>
      <c r="P27" s="390"/>
      <c r="Q27" s="391"/>
      <c r="R27" s="184" t="str">
        <f t="shared" si="2"/>
        <v>III A</v>
      </c>
      <c r="S27" s="9" t="s">
        <v>26</v>
      </c>
    </row>
    <row r="28" spans="1:19" ht="13.95" customHeight="1" x14ac:dyDescent="0.25">
      <c r="A28" s="16">
        <v>16</v>
      </c>
      <c r="B28" s="15">
        <v>13</v>
      </c>
      <c r="C28" s="15">
        <v>162</v>
      </c>
      <c r="D28" s="14" t="s">
        <v>250</v>
      </c>
      <c r="E28" s="13" t="s">
        <v>251</v>
      </c>
      <c r="F28" s="12" t="s">
        <v>252</v>
      </c>
      <c r="G28" s="9" t="s">
        <v>25</v>
      </c>
      <c r="H28" s="9"/>
      <c r="I28" s="9"/>
      <c r="J28" s="181">
        <f>IF(ISBLANK(K28),"",TRUNC(5.08*(K28-35.5)^2))</f>
        <v>367</v>
      </c>
      <c r="K28" s="389">
        <v>26.99</v>
      </c>
      <c r="L28" s="390">
        <v>-1.1000000000000001</v>
      </c>
      <c r="M28" s="391">
        <v>0.19900000000000001</v>
      </c>
      <c r="N28" s="391"/>
      <c r="O28" s="389"/>
      <c r="P28" s="390"/>
      <c r="Q28" s="391"/>
      <c r="R28" s="184" t="str">
        <f t="shared" si="2"/>
        <v>III A</v>
      </c>
      <c r="S28" s="9" t="s">
        <v>26</v>
      </c>
    </row>
    <row r="29" spans="1:19" ht="13.95" customHeight="1" x14ac:dyDescent="0.25">
      <c r="A29" s="16">
        <v>17</v>
      </c>
      <c r="B29" s="15">
        <v>14</v>
      </c>
      <c r="C29" s="15">
        <v>95</v>
      </c>
      <c r="D29" s="14" t="s">
        <v>263</v>
      </c>
      <c r="E29" s="13" t="s">
        <v>304</v>
      </c>
      <c r="F29" s="12" t="s">
        <v>305</v>
      </c>
      <c r="G29" s="9" t="s">
        <v>37</v>
      </c>
      <c r="H29" s="9"/>
      <c r="I29" s="9"/>
      <c r="J29" s="181">
        <f>IF(ISBLANK(K29),"",TRUNC(5.08*(K29-35.5)^2))</f>
        <v>355</v>
      </c>
      <c r="K29" s="389">
        <v>27.13</v>
      </c>
      <c r="L29" s="390">
        <v>1.1000000000000001</v>
      </c>
      <c r="M29" s="391">
        <v>0.19</v>
      </c>
      <c r="N29" s="391"/>
      <c r="O29" s="389"/>
      <c r="P29" s="390"/>
      <c r="Q29" s="391"/>
      <c r="R29" s="184" t="str">
        <f t="shared" si="2"/>
        <v>III A</v>
      </c>
      <c r="S29" s="9" t="s">
        <v>249</v>
      </c>
    </row>
    <row r="30" spans="1:19" ht="13.95" customHeight="1" x14ac:dyDescent="0.25">
      <c r="A30" s="16">
        <v>18</v>
      </c>
      <c r="B30" s="15"/>
      <c r="C30" s="15">
        <v>4</v>
      </c>
      <c r="D30" s="14" t="s">
        <v>285</v>
      </c>
      <c r="E30" s="13" t="s">
        <v>613</v>
      </c>
      <c r="F30" s="12" t="s">
        <v>421</v>
      </c>
      <c r="G30" s="9" t="s">
        <v>547</v>
      </c>
      <c r="H30" s="9" t="s">
        <v>546</v>
      </c>
      <c r="I30" s="9"/>
      <c r="J30" s="181" t="s">
        <v>27</v>
      </c>
      <c r="K30" s="389">
        <v>27.86</v>
      </c>
      <c r="L30" s="390">
        <v>-1.1000000000000001</v>
      </c>
      <c r="M30" s="391">
        <v>0.17</v>
      </c>
      <c r="N30" s="391"/>
      <c r="O30" s="389"/>
      <c r="P30" s="390"/>
      <c r="Q30" s="391"/>
      <c r="R30" s="184" t="str">
        <f t="shared" si="2"/>
        <v/>
      </c>
      <c r="S30" s="9" t="s">
        <v>545</v>
      </c>
    </row>
    <row r="31" spans="1:19" ht="13.95" customHeight="1" x14ac:dyDescent="0.25">
      <c r="A31" s="16"/>
      <c r="B31" s="15"/>
      <c r="C31" s="15">
        <v>15</v>
      </c>
      <c r="D31" s="14" t="s">
        <v>338</v>
      </c>
      <c r="E31" s="13" t="s">
        <v>339</v>
      </c>
      <c r="F31" s="12" t="s">
        <v>340</v>
      </c>
      <c r="G31" s="9" t="s">
        <v>31</v>
      </c>
      <c r="H31" s="9"/>
      <c r="I31" s="9"/>
      <c r="J31" s="181" t="s">
        <v>27</v>
      </c>
      <c r="K31" s="389" t="s">
        <v>40</v>
      </c>
      <c r="L31" s="390"/>
      <c r="M31" s="391"/>
      <c r="N31" s="391"/>
      <c r="O31" s="389"/>
      <c r="P31" s="390"/>
      <c r="Q31" s="391"/>
      <c r="R31" s="184" t="str">
        <f t="shared" ref="R31:R39" si="3">IF(ISBLANK(K31),"",IF(K31&gt;27.24,"",IF(K31&lt;=20.75,"TSM",IF(K31&lt;=21.35,"SM",IF(K31&lt;=22.1,"KSM",IF(K31&lt;=23.1,"I A",IF(K31&lt;=24.7,"II A",IF(K31&lt;=27.24,"III A"))))))))</f>
        <v/>
      </c>
      <c r="S31" s="9" t="s">
        <v>281</v>
      </c>
    </row>
    <row r="32" spans="1:19" ht="13.95" customHeight="1" x14ac:dyDescent="0.25">
      <c r="A32" s="16"/>
      <c r="B32" s="15"/>
      <c r="C32" s="15">
        <v>190</v>
      </c>
      <c r="D32" s="14" t="s">
        <v>614</v>
      </c>
      <c r="E32" s="13" t="s">
        <v>615</v>
      </c>
      <c r="F32" s="12" t="s">
        <v>616</v>
      </c>
      <c r="G32" s="9" t="s">
        <v>222</v>
      </c>
      <c r="H32" s="9"/>
      <c r="I32" s="9"/>
      <c r="J32" s="181" t="s">
        <v>27</v>
      </c>
      <c r="K32" s="389" t="s">
        <v>40</v>
      </c>
      <c r="L32" s="390"/>
      <c r="M32" s="391"/>
      <c r="N32" s="391"/>
      <c r="O32" s="389"/>
      <c r="P32" s="390"/>
      <c r="Q32" s="391"/>
      <c r="R32" s="184" t="str">
        <f t="shared" si="3"/>
        <v/>
      </c>
      <c r="S32" s="9" t="s">
        <v>617</v>
      </c>
    </row>
    <row r="33" spans="1:19" ht="13.95" customHeight="1" x14ac:dyDescent="0.25">
      <c r="A33" s="16"/>
      <c r="B33" s="15"/>
      <c r="C33" s="15">
        <v>17</v>
      </c>
      <c r="D33" s="14" t="s">
        <v>267</v>
      </c>
      <c r="E33" s="13" t="s">
        <v>310</v>
      </c>
      <c r="F33" s="12" t="s">
        <v>311</v>
      </c>
      <c r="G33" s="9" t="s">
        <v>31</v>
      </c>
      <c r="H33" s="9" t="s">
        <v>32</v>
      </c>
      <c r="I33" s="9"/>
      <c r="J33" s="181" t="s">
        <v>27</v>
      </c>
      <c r="K33" s="389" t="s">
        <v>40</v>
      </c>
      <c r="L33" s="390"/>
      <c r="M33" s="391"/>
      <c r="N33" s="391"/>
      <c r="O33" s="389"/>
      <c r="P33" s="390"/>
      <c r="Q33" s="391"/>
      <c r="R33" s="184" t="str">
        <f t="shared" si="3"/>
        <v/>
      </c>
      <c r="S33" s="9" t="s">
        <v>291</v>
      </c>
    </row>
    <row r="34" spans="1:19" ht="13.95" customHeight="1" x14ac:dyDescent="0.25">
      <c r="A34" s="16"/>
      <c r="B34" s="15"/>
      <c r="C34" s="15">
        <v>2</v>
      </c>
      <c r="D34" s="14" t="s">
        <v>618</v>
      </c>
      <c r="E34" s="13" t="s">
        <v>619</v>
      </c>
      <c r="F34" s="12" t="s">
        <v>620</v>
      </c>
      <c r="G34" s="9" t="s">
        <v>547</v>
      </c>
      <c r="H34" s="9" t="s">
        <v>546</v>
      </c>
      <c r="I34" s="9"/>
      <c r="J34" s="181" t="s">
        <v>27</v>
      </c>
      <c r="K34" s="389" t="s">
        <v>40</v>
      </c>
      <c r="L34" s="390"/>
      <c r="M34" s="391"/>
      <c r="N34" s="391"/>
      <c r="O34" s="389"/>
      <c r="P34" s="390"/>
      <c r="Q34" s="391"/>
      <c r="R34" s="184" t="str">
        <f t="shared" si="3"/>
        <v/>
      </c>
      <c r="S34" s="9" t="s">
        <v>545</v>
      </c>
    </row>
    <row r="35" spans="1:19" ht="13.95" customHeight="1" x14ac:dyDescent="0.25">
      <c r="A35" s="16"/>
      <c r="B35" s="15"/>
      <c r="C35" s="15">
        <v>163</v>
      </c>
      <c r="D35" s="14" t="s">
        <v>335</v>
      </c>
      <c r="E35" s="13" t="s">
        <v>336</v>
      </c>
      <c r="F35" s="12" t="s">
        <v>337</v>
      </c>
      <c r="G35" s="9" t="s">
        <v>25</v>
      </c>
      <c r="H35" s="9"/>
      <c r="I35" s="9"/>
      <c r="J35" s="181" t="s">
        <v>27</v>
      </c>
      <c r="K35" s="389" t="s">
        <v>40</v>
      </c>
      <c r="L35" s="390"/>
      <c r="M35" s="391"/>
      <c r="N35" s="391"/>
      <c r="O35" s="389"/>
      <c r="P35" s="390"/>
      <c r="Q35" s="391"/>
      <c r="R35" s="184" t="str">
        <f t="shared" si="3"/>
        <v/>
      </c>
      <c r="S35" s="9" t="s">
        <v>26</v>
      </c>
    </row>
    <row r="36" spans="1:19" ht="13.95" customHeight="1" x14ac:dyDescent="0.25">
      <c r="A36" s="16"/>
      <c r="B36" s="15"/>
      <c r="C36" s="15">
        <v>36</v>
      </c>
      <c r="D36" s="14" t="s">
        <v>242</v>
      </c>
      <c r="E36" s="13" t="s">
        <v>243</v>
      </c>
      <c r="F36" s="12" t="s">
        <v>244</v>
      </c>
      <c r="G36" s="9" t="s">
        <v>31</v>
      </c>
      <c r="H36" s="9" t="s">
        <v>32</v>
      </c>
      <c r="I36" s="9"/>
      <c r="J36" s="181" t="s">
        <v>27</v>
      </c>
      <c r="K36" s="389" t="s">
        <v>40</v>
      </c>
      <c r="L36" s="390"/>
      <c r="M36" s="391"/>
      <c r="N36" s="391"/>
      <c r="O36" s="389"/>
      <c r="P36" s="390"/>
      <c r="Q36" s="391"/>
      <c r="R36" s="184" t="str">
        <f t="shared" si="3"/>
        <v/>
      </c>
      <c r="S36" s="9" t="s">
        <v>245</v>
      </c>
    </row>
    <row r="37" spans="1:19" ht="13.95" customHeight="1" x14ac:dyDescent="0.25">
      <c r="A37" s="16"/>
      <c r="B37" s="15"/>
      <c r="C37" s="15">
        <v>42</v>
      </c>
      <c r="D37" s="14" t="s">
        <v>253</v>
      </c>
      <c r="E37" s="13" t="s">
        <v>254</v>
      </c>
      <c r="F37" s="12" t="s">
        <v>255</v>
      </c>
      <c r="G37" s="9" t="s">
        <v>31</v>
      </c>
      <c r="H37" s="9" t="s">
        <v>32</v>
      </c>
      <c r="I37" s="9"/>
      <c r="J37" s="181" t="s">
        <v>27</v>
      </c>
      <c r="K37" s="389" t="s">
        <v>40</v>
      </c>
      <c r="L37" s="390"/>
      <c r="M37" s="391"/>
      <c r="N37" s="391"/>
      <c r="O37" s="389"/>
      <c r="P37" s="390"/>
      <c r="Q37" s="391"/>
      <c r="R37" s="184" t="str">
        <f t="shared" si="3"/>
        <v/>
      </c>
      <c r="S37" s="9" t="s">
        <v>256</v>
      </c>
    </row>
    <row r="38" spans="1:19" ht="13.95" customHeight="1" x14ac:dyDescent="0.25">
      <c r="A38" s="16"/>
      <c r="B38" s="15"/>
      <c r="C38" s="15">
        <v>51</v>
      </c>
      <c r="D38" s="14" t="s">
        <v>242</v>
      </c>
      <c r="E38" s="13" t="s">
        <v>625</v>
      </c>
      <c r="F38" s="12" t="s">
        <v>626</v>
      </c>
      <c r="G38" s="9" t="s">
        <v>31</v>
      </c>
      <c r="H38" s="9" t="s">
        <v>32</v>
      </c>
      <c r="I38" s="9"/>
      <c r="J38" s="181" t="s">
        <v>27</v>
      </c>
      <c r="K38" s="389" t="s">
        <v>40</v>
      </c>
      <c r="L38" s="390"/>
      <c r="M38" s="391"/>
      <c r="N38" s="391"/>
      <c r="O38" s="389"/>
      <c r="P38" s="390"/>
      <c r="Q38" s="391"/>
      <c r="R38" s="184" t="str">
        <f t="shared" si="3"/>
        <v/>
      </c>
      <c r="S38" s="9" t="s">
        <v>309</v>
      </c>
    </row>
    <row r="39" spans="1:19" ht="13.95" customHeight="1" x14ac:dyDescent="0.25">
      <c r="A39" s="16"/>
      <c r="B39" s="15"/>
      <c r="C39" s="15">
        <v>54</v>
      </c>
      <c r="D39" s="14" t="s">
        <v>296</v>
      </c>
      <c r="E39" s="13" t="s">
        <v>297</v>
      </c>
      <c r="F39" s="12" t="s">
        <v>144</v>
      </c>
      <c r="G39" s="9" t="s">
        <v>31</v>
      </c>
      <c r="H39" s="9" t="s">
        <v>32</v>
      </c>
      <c r="I39" s="9"/>
      <c r="J39" s="181" t="s">
        <v>27</v>
      </c>
      <c r="K39" s="389" t="s">
        <v>40</v>
      </c>
      <c r="L39" s="390"/>
      <c r="M39" s="391"/>
      <c r="N39" s="391"/>
      <c r="O39" s="389"/>
      <c r="P39" s="390"/>
      <c r="Q39" s="391"/>
      <c r="R39" s="184" t="str">
        <f t="shared" si="3"/>
        <v/>
      </c>
      <c r="S39" s="9" t="s">
        <v>291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A3" sqref="A3"/>
    </sheetView>
  </sheetViews>
  <sheetFormatPr defaultColWidth="9.109375" defaultRowHeight="13.2" x14ac:dyDescent="0.25"/>
  <cols>
    <col min="1" max="1" width="5.109375" style="5" customWidth="1"/>
    <col min="2" max="2" width="5.109375" style="5" hidden="1" customWidth="1"/>
    <col min="3" max="3" width="5.109375" style="5" customWidth="1"/>
    <col min="4" max="4" width="9.44140625" style="7" customWidth="1"/>
    <col min="5" max="5" width="19.33203125" style="1" customWidth="1"/>
    <col min="6" max="6" width="9.33203125" style="6" customWidth="1"/>
    <col min="7" max="7" width="10.44140625" style="1" customWidth="1"/>
    <col min="8" max="8" width="7.44140625" style="1" customWidth="1"/>
    <col min="9" max="9" width="12.88671875" style="1" customWidth="1"/>
    <col min="10" max="10" width="5.44140625" style="4" customWidth="1"/>
    <col min="11" max="11" width="6.44140625" style="5" customWidth="1"/>
    <col min="12" max="12" width="4" style="5" hidden="1" customWidth="1"/>
    <col min="13" max="13" width="4.44140625" style="4" customWidth="1"/>
    <col min="14" max="14" width="24.44140625" style="1" customWidth="1"/>
    <col min="15" max="16384" width="9.109375" style="1"/>
  </cols>
  <sheetData>
    <row r="1" spans="1:15" s="48" customFormat="1" ht="18.75" customHeight="1" x14ac:dyDescent="0.4">
      <c r="A1" s="53" t="s">
        <v>21</v>
      </c>
      <c r="B1" s="53"/>
      <c r="C1" s="52"/>
      <c r="D1" s="51"/>
      <c r="F1" s="50"/>
      <c r="J1" s="4"/>
      <c r="K1" s="49"/>
      <c r="L1" s="49"/>
      <c r="M1" s="4"/>
      <c r="O1" s="2"/>
    </row>
    <row r="2" spans="1:15" s="40" customFormat="1" ht="22.95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  <c r="O2" s="18"/>
    </row>
    <row r="3" spans="1:15" ht="15" customHeight="1" x14ac:dyDescent="0.35">
      <c r="A3" s="39"/>
      <c r="B3" s="39"/>
      <c r="C3" s="39"/>
      <c r="N3" s="38" t="s">
        <v>18</v>
      </c>
      <c r="O3" s="2"/>
    </row>
    <row r="4" spans="1:15" ht="15.75" customHeight="1" x14ac:dyDescent="0.3">
      <c r="D4" s="37" t="s">
        <v>111</v>
      </c>
      <c r="F4" s="36"/>
      <c r="N4" s="35"/>
    </row>
    <row r="5" spans="1:15" ht="3.75" customHeight="1" x14ac:dyDescent="0.25">
      <c r="J5" s="169">
        <v>1.1574074074074073E-5</v>
      </c>
    </row>
    <row r="6" spans="1:15" ht="13.8" thickBot="1" x14ac:dyDescent="0.3">
      <c r="C6" s="34"/>
      <c r="D6" s="33"/>
      <c r="E6" s="32">
        <v>1</v>
      </c>
      <c r="F6" s="31" t="s">
        <v>112</v>
      </c>
      <c r="G6" s="30">
        <v>3</v>
      </c>
      <c r="H6" s="29"/>
    </row>
    <row r="7" spans="1:15" s="180" customFormat="1" ht="13.8" thickBot="1" x14ac:dyDescent="0.35">
      <c r="A7" s="170" t="s">
        <v>41</v>
      </c>
      <c r="B7" s="171"/>
      <c r="C7" s="171" t="s">
        <v>16</v>
      </c>
      <c r="D7" s="172" t="s">
        <v>15</v>
      </c>
      <c r="E7" s="173" t="s">
        <v>14</v>
      </c>
      <c r="F7" s="174" t="s">
        <v>13</v>
      </c>
      <c r="G7" s="175" t="s">
        <v>12</v>
      </c>
      <c r="H7" s="176" t="s">
        <v>11</v>
      </c>
      <c r="I7" s="175" t="s">
        <v>10</v>
      </c>
      <c r="J7" s="175" t="s">
        <v>9</v>
      </c>
      <c r="K7" s="175" t="s">
        <v>57</v>
      </c>
      <c r="L7" s="177" t="s">
        <v>5</v>
      </c>
      <c r="M7" s="178" t="s">
        <v>4</v>
      </c>
      <c r="N7" s="179" t="s">
        <v>3</v>
      </c>
    </row>
    <row r="8" spans="1:15" x14ac:dyDescent="0.25">
      <c r="A8" s="16">
        <v>1</v>
      </c>
      <c r="B8" s="15"/>
      <c r="C8" s="15">
        <v>125</v>
      </c>
      <c r="D8" s="14" t="s">
        <v>113</v>
      </c>
      <c r="E8" s="13" t="s">
        <v>114</v>
      </c>
      <c r="F8" s="12" t="s">
        <v>115</v>
      </c>
      <c r="G8" s="9" t="s">
        <v>59</v>
      </c>
      <c r="H8" s="246" t="s">
        <v>32</v>
      </c>
      <c r="I8" s="9"/>
      <c r="J8" s="181">
        <f>IF(ISBLANK(K8),"",TRUNC(0.335*((K8/$J$19)-110)^2))</f>
        <v>824</v>
      </c>
      <c r="K8" s="182">
        <v>6.9884259259259259E-4</v>
      </c>
      <c r="L8" s="183"/>
      <c r="M8" s="184" t="str">
        <f>IF(ISBLANK(K8),"",IF(K8&gt;0.000811805555555556,"",IF(K8&lt;=0.000605324074074074,"TSM",IF(K8&lt;=0.000625,"SM",IF(K8&lt;=0.000659722222222222,"KSM",IF(K8&lt;=0.000694444444444444,"I A",IF(K8&lt;=0.000742361111111111,"II A",IF(K8&lt;=0.000811805555555556,"III A"))))))))</f>
        <v>II A</v>
      </c>
      <c r="N8" s="9" t="s">
        <v>116</v>
      </c>
    </row>
    <row r="9" spans="1:15" x14ac:dyDescent="0.25">
      <c r="A9" s="16">
        <v>2</v>
      </c>
      <c r="B9" s="15"/>
      <c r="C9" s="15">
        <v>38</v>
      </c>
      <c r="D9" s="14" t="s">
        <v>117</v>
      </c>
      <c r="E9" s="13" t="s">
        <v>118</v>
      </c>
      <c r="F9" s="12" t="s">
        <v>119</v>
      </c>
      <c r="G9" s="9" t="s">
        <v>31</v>
      </c>
      <c r="H9" s="9" t="s">
        <v>32</v>
      </c>
      <c r="I9" s="9"/>
      <c r="J9" s="181" t="s">
        <v>27</v>
      </c>
      <c r="K9" s="182">
        <v>7.407407407407407E-4</v>
      </c>
      <c r="L9" s="183"/>
      <c r="M9" s="184" t="str">
        <f>IF(ISBLANK(K9),"",IF(K9&gt;0.000811805555555556,"",IF(K9&lt;=0.000605324074074074,"TSM",IF(K9&lt;=0.000625,"SM",IF(K9&lt;=0.000659722222222222,"KSM",IF(K9&lt;=0.000694444444444444,"I A",IF(K9&lt;=0.000742361111111111,"II A",IF(K9&lt;=0.000811805555555556,"III A"))))))))</f>
        <v>II A</v>
      </c>
      <c r="N9" s="9" t="s">
        <v>120</v>
      </c>
    </row>
    <row r="10" spans="1:15" x14ac:dyDescent="0.25">
      <c r="A10" s="16">
        <v>3</v>
      </c>
      <c r="B10" s="15"/>
      <c r="C10" s="15">
        <v>37</v>
      </c>
      <c r="D10" s="14" t="s">
        <v>121</v>
      </c>
      <c r="E10" s="13" t="s">
        <v>118</v>
      </c>
      <c r="F10" s="12" t="s">
        <v>119</v>
      </c>
      <c r="G10" s="9" t="s">
        <v>31</v>
      </c>
      <c r="H10" s="9" t="s">
        <v>32</v>
      </c>
      <c r="I10" s="9"/>
      <c r="J10" s="181" t="s">
        <v>27</v>
      </c>
      <c r="K10" s="182">
        <v>7.7951388888888894E-4</v>
      </c>
      <c r="L10" s="183"/>
      <c r="M10" s="184" t="str">
        <f>IF(ISBLANK(K10),"",IF(K10&gt;0.000811805555555556,"",IF(K10&lt;=0.000605324074074074,"TSM",IF(K10&lt;=0.000625,"SM",IF(K10&lt;=0.000659722222222222,"KSM",IF(K10&lt;=0.000694444444444444,"I A",IF(K10&lt;=0.000742361111111111,"II A",IF(K10&lt;=0.000811805555555556,"III A"))))))))</f>
        <v>III A</v>
      </c>
      <c r="N10" s="9" t="s">
        <v>120</v>
      </c>
    </row>
    <row r="11" spans="1:15" x14ac:dyDescent="0.25">
      <c r="A11" s="16">
        <v>4</v>
      </c>
      <c r="B11" s="15"/>
      <c r="C11" s="15">
        <v>133</v>
      </c>
      <c r="D11" s="14" t="s">
        <v>122</v>
      </c>
      <c r="E11" s="13" t="s">
        <v>123</v>
      </c>
      <c r="F11" s="12" t="s">
        <v>124</v>
      </c>
      <c r="G11" s="9" t="s">
        <v>125</v>
      </c>
      <c r="H11" s="9"/>
      <c r="I11" s="9"/>
      <c r="J11" s="181">
        <f>IF(ISBLANK(K11),"",TRUNC(0.335*((K11/$J$19)-110)^2))</f>
        <v>607</v>
      </c>
      <c r="K11" s="182">
        <v>7.8009259259259253E-4</v>
      </c>
      <c r="L11" s="183"/>
      <c r="M11" s="184" t="str">
        <f>IF(ISBLANK(K11),"",IF(K11&gt;0.000811805555555556,"",IF(K11&lt;=0.000605324074074074,"TSM",IF(K11&lt;=0.000625,"SM",IF(K11&lt;=0.000659722222222222,"KSM",IF(K11&lt;=0.000694444444444444,"I A",IF(K11&lt;=0.000742361111111111,"II A",IF(K11&lt;=0.000811805555555556,"III A"))))))))</f>
        <v>III A</v>
      </c>
      <c r="N11" s="9" t="s">
        <v>126</v>
      </c>
    </row>
    <row r="12" spans="1:15" ht="3.75" customHeight="1" x14ac:dyDescent="0.25">
      <c r="J12" s="169">
        <v>1.1574074074074073E-5</v>
      </c>
    </row>
    <row r="13" spans="1:15" ht="13.8" thickBot="1" x14ac:dyDescent="0.3">
      <c r="C13" s="34"/>
      <c r="D13" s="33"/>
      <c r="E13" s="32">
        <v>2</v>
      </c>
      <c r="F13" s="31" t="s">
        <v>112</v>
      </c>
      <c r="G13" s="30">
        <v>3</v>
      </c>
      <c r="H13" s="29"/>
    </row>
    <row r="14" spans="1:15" s="180" customFormat="1" ht="13.8" thickBot="1" x14ac:dyDescent="0.35">
      <c r="A14" s="170" t="s">
        <v>41</v>
      </c>
      <c r="B14" s="171"/>
      <c r="C14" s="171" t="s">
        <v>16</v>
      </c>
      <c r="D14" s="172" t="s">
        <v>15</v>
      </c>
      <c r="E14" s="173" t="s">
        <v>14</v>
      </c>
      <c r="F14" s="174" t="s">
        <v>13</v>
      </c>
      <c r="G14" s="175" t="s">
        <v>12</v>
      </c>
      <c r="H14" s="176" t="s">
        <v>11</v>
      </c>
      <c r="I14" s="175" t="s">
        <v>10</v>
      </c>
      <c r="J14" s="175" t="s">
        <v>9</v>
      </c>
      <c r="K14" s="175" t="s">
        <v>57</v>
      </c>
      <c r="L14" s="177" t="s">
        <v>5</v>
      </c>
      <c r="M14" s="178" t="s">
        <v>4</v>
      </c>
      <c r="N14" s="179" t="s">
        <v>3</v>
      </c>
    </row>
    <row r="15" spans="1:15" x14ac:dyDescent="0.25">
      <c r="A15" s="16">
        <v>1</v>
      </c>
      <c r="B15" s="15"/>
      <c r="C15" s="15">
        <v>169</v>
      </c>
      <c r="D15" s="14" t="s">
        <v>127</v>
      </c>
      <c r="E15" s="13" t="s">
        <v>128</v>
      </c>
      <c r="F15" s="12" t="s">
        <v>129</v>
      </c>
      <c r="G15" s="9" t="s">
        <v>25</v>
      </c>
      <c r="H15" s="9"/>
      <c r="I15" s="9"/>
      <c r="J15" s="181">
        <f>IF(ISBLANK(K15),"",TRUNC(0.335*((K15/$J$19)-110)^2))</f>
        <v>872</v>
      </c>
      <c r="K15" s="185">
        <v>6.8252314814814814E-4</v>
      </c>
      <c r="L15" s="183"/>
      <c r="M15" s="184" t="str">
        <f>IF(ISBLANK(K15),"",IF(K15&gt;0.000811805555555556,"",IF(K15&lt;=0.000605324074074074,"TSM",IF(K15&lt;=0.000625,"SM",IF(K15&lt;=0.000659722222222222,"KSM",IF(K15&lt;=0.000694444444444444,"I A",IF(K15&lt;=0.000742361111111111,"II A",IF(K15&lt;=0.000811805555555556,"III A"))))))))</f>
        <v>I A</v>
      </c>
      <c r="N15" s="9" t="s">
        <v>26</v>
      </c>
    </row>
    <row r="16" spans="1:15" x14ac:dyDescent="0.25">
      <c r="A16" s="16">
        <v>2</v>
      </c>
      <c r="B16" s="15"/>
      <c r="C16" s="15">
        <v>90</v>
      </c>
      <c r="D16" s="14" t="s">
        <v>130</v>
      </c>
      <c r="E16" s="13" t="s">
        <v>131</v>
      </c>
      <c r="F16" s="12" t="s">
        <v>132</v>
      </c>
      <c r="G16" s="9" t="s">
        <v>37</v>
      </c>
      <c r="H16" s="9"/>
      <c r="I16" s="9"/>
      <c r="J16" s="181">
        <f>IF(ISBLANK(K16),"",TRUNC(0.335*((K16/$J$19)-110)^2))</f>
        <v>867</v>
      </c>
      <c r="K16" s="185">
        <v>6.8425925925925913E-4</v>
      </c>
      <c r="L16" s="183"/>
      <c r="M16" s="184" t="str">
        <f>IF(ISBLANK(K16),"",IF(K16&gt;0.000811805555555556,"",IF(K16&lt;=0.000605324074074074,"TSM",IF(K16&lt;=0.000625,"SM",IF(K16&lt;=0.000659722222222222,"KSM",IF(K16&lt;=0.000694444444444444,"I A",IF(K16&lt;=0.000742361111111111,"II A",IF(K16&lt;=0.000811805555555556,"III A"))))))))</f>
        <v>I A</v>
      </c>
      <c r="N16" s="9" t="s">
        <v>133</v>
      </c>
    </row>
    <row r="17" spans="1:14" x14ac:dyDescent="0.25">
      <c r="A17" s="16">
        <v>3</v>
      </c>
      <c r="B17" s="15"/>
      <c r="C17" s="15">
        <v>179</v>
      </c>
      <c r="D17" s="14" t="s">
        <v>134</v>
      </c>
      <c r="E17" s="13" t="s">
        <v>135</v>
      </c>
      <c r="F17" s="12" t="s">
        <v>136</v>
      </c>
      <c r="G17" s="9" t="s">
        <v>25</v>
      </c>
      <c r="H17" s="9"/>
      <c r="I17" s="9"/>
      <c r="J17" s="181">
        <f>IF(ISBLANK(K17),"",TRUNC(0.335*((K17/$J$19)-110)^2))</f>
        <v>850</v>
      </c>
      <c r="K17" s="182">
        <v>6.8981481481481487E-4</v>
      </c>
      <c r="L17" s="183"/>
      <c r="M17" s="184" t="str">
        <f>IF(ISBLANK(K17),"",IF(K17&gt;0.000811805555555556,"",IF(K17&lt;=0.000605324074074074,"TSM",IF(K17&lt;=0.000625,"SM",IF(K17&lt;=0.000659722222222222,"KSM",IF(K17&lt;=0.000694444444444444,"I A",IF(K17&lt;=0.000742361111111111,"II A",IF(K17&lt;=0.000811805555555556,"III A"))))))))</f>
        <v>I A</v>
      </c>
      <c r="N17" s="9" t="s">
        <v>722</v>
      </c>
    </row>
    <row r="18" spans="1:14" x14ac:dyDescent="0.25">
      <c r="A18" s="16"/>
      <c r="B18" s="15"/>
      <c r="C18" s="15"/>
      <c r="D18" s="14"/>
      <c r="E18" s="13"/>
      <c r="F18" s="12"/>
      <c r="G18" s="9"/>
      <c r="H18" s="9"/>
      <c r="I18" s="9"/>
      <c r="J18" s="181" t="str">
        <f>IF(ISBLANK(K18),"",TRUNC(0.335*((K18/$J$19)-110)^2))</f>
        <v/>
      </c>
      <c r="K18" s="182"/>
      <c r="L18" s="183"/>
      <c r="M18" s="184" t="str">
        <f>IF(ISBLANK(K18),"",IF(K18&gt;0.000811805555555556,"",IF(K18&lt;=0.000605324074074074,"TSM",IF(K18&lt;=0.000625,"SM",IF(K18&lt;=0.000659722222222222,"KSM",IF(K18&lt;=0.000694444444444444,"I A",IF(K18&lt;=0.000742361111111111,"II A",IF(K18&lt;=0.000811805555555556,"III A"))))))))</f>
        <v/>
      </c>
      <c r="N18" s="9"/>
    </row>
    <row r="19" spans="1:14" ht="3.75" customHeight="1" x14ac:dyDescent="0.25">
      <c r="J19" s="169">
        <v>1.1574074074074073E-5</v>
      </c>
    </row>
    <row r="20" spans="1:14" ht="13.8" thickBot="1" x14ac:dyDescent="0.3">
      <c r="C20" s="34"/>
      <c r="D20" s="33"/>
      <c r="E20" s="32">
        <v>3</v>
      </c>
      <c r="F20" s="31" t="s">
        <v>112</v>
      </c>
      <c r="G20" s="30">
        <v>3</v>
      </c>
      <c r="H20" s="29"/>
    </row>
    <row r="21" spans="1:14" s="180" customFormat="1" ht="13.8" thickBot="1" x14ac:dyDescent="0.35">
      <c r="A21" s="170" t="s">
        <v>41</v>
      </c>
      <c r="B21" s="171"/>
      <c r="C21" s="171" t="s">
        <v>16</v>
      </c>
      <c r="D21" s="172" t="s">
        <v>15</v>
      </c>
      <c r="E21" s="173" t="s">
        <v>14</v>
      </c>
      <c r="F21" s="174" t="s">
        <v>13</v>
      </c>
      <c r="G21" s="175" t="s">
        <v>12</v>
      </c>
      <c r="H21" s="176" t="s">
        <v>11</v>
      </c>
      <c r="I21" s="175" t="s">
        <v>10</v>
      </c>
      <c r="J21" s="175" t="s">
        <v>9</v>
      </c>
      <c r="K21" s="175" t="s">
        <v>57</v>
      </c>
      <c r="L21" s="177" t="s">
        <v>5</v>
      </c>
      <c r="M21" s="178" t="s">
        <v>4</v>
      </c>
      <c r="N21" s="179" t="s">
        <v>3</v>
      </c>
    </row>
    <row r="22" spans="1:14" x14ac:dyDescent="0.25">
      <c r="A22" s="16">
        <v>1</v>
      </c>
      <c r="B22" s="15"/>
      <c r="C22" s="15">
        <v>105</v>
      </c>
      <c r="D22" s="14" t="s">
        <v>137</v>
      </c>
      <c r="E22" s="13" t="s">
        <v>138</v>
      </c>
      <c r="F22" s="12" t="s">
        <v>139</v>
      </c>
      <c r="G22" s="9" t="s">
        <v>59</v>
      </c>
      <c r="H22" s="246" t="s">
        <v>32</v>
      </c>
      <c r="I22" s="9"/>
      <c r="J22" s="181">
        <f>IF(ISBLANK(K22),"",TRUNC(0.335*((K22/$J$19)-110)^2))</f>
        <v>871</v>
      </c>
      <c r="K22" s="185">
        <v>6.8275462962962962E-4</v>
      </c>
      <c r="L22" s="183"/>
      <c r="M22" s="184" t="str">
        <f>IF(ISBLANK(K22),"",IF(K22&gt;0.000811805555555556,"",IF(K22&lt;=0.000605324074074074,"TSM",IF(K22&lt;=0.000625,"SM",IF(K22&lt;=0.000659722222222222,"KSM",IF(K22&lt;=0.000694444444444444,"I A",IF(K22&lt;=0.000742361111111111,"II A",IF(K22&lt;=0.000811805555555556,"III A"))))))))</f>
        <v>I A</v>
      </c>
      <c r="N22" s="9" t="s">
        <v>116</v>
      </c>
    </row>
    <row r="23" spans="1:14" x14ac:dyDescent="0.25">
      <c r="A23" s="16">
        <v>2</v>
      </c>
      <c r="B23" s="15"/>
      <c r="C23" s="15">
        <v>175</v>
      </c>
      <c r="D23" s="14" t="s">
        <v>140</v>
      </c>
      <c r="E23" s="13" t="s">
        <v>141</v>
      </c>
      <c r="F23" s="12" t="s">
        <v>86</v>
      </c>
      <c r="G23" s="9" t="s">
        <v>25</v>
      </c>
      <c r="H23" s="9"/>
      <c r="I23" s="9"/>
      <c r="J23" s="181">
        <f>IF(ISBLANK(K23),"",TRUNC(0.335*((K23/$J$19)-110)^2))</f>
        <v>863</v>
      </c>
      <c r="K23" s="185">
        <v>6.8553240740740738E-4</v>
      </c>
      <c r="L23" s="183"/>
      <c r="M23" s="184" t="str">
        <f>IF(ISBLANK(K23),"",IF(K23&gt;0.000811805555555556,"",IF(K23&lt;=0.000605324074074074,"TSM",IF(K23&lt;=0.000625,"SM",IF(K23&lt;=0.000659722222222222,"KSM",IF(K23&lt;=0.000694444444444444,"I A",IF(K23&lt;=0.000742361111111111,"II A",IF(K23&lt;=0.000811805555555556,"III A"))))))))</f>
        <v>I A</v>
      </c>
      <c r="N23" s="9" t="s">
        <v>26</v>
      </c>
    </row>
    <row r="24" spans="1:14" x14ac:dyDescent="0.25">
      <c r="A24" s="16">
        <v>3</v>
      </c>
      <c r="B24" s="15"/>
      <c r="C24" s="15">
        <v>33</v>
      </c>
      <c r="D24" s="14" t="s">
        <v>142</v>
      </c>
      <c r="E24" s="13" t="s">
        <v>143</v>
      </c>
      <c r="F24" s="12" t="s">
        <v>144</v>
      </c>
      <c r="G24" s="9" t="s">
        <v>31</v>
      </c>
      <c r="H24" s="9" t="s">
        <v>32</v>
      </c>
      <c r="I24" s="9"/>
      <c r="J24" s="181" t="s">
        <v>27</v>
      </c>
      <c r="K24" s="185">
        <v>6.9305555555555559E-4</v>
      </c>
      <c r="L24" s="183"/>
      <c r="M24" s="184" t="str">
        <f>IF(ISBLANK(K24),"",IF(K24&gt;0.000811805555555556,"",IF(K24&lt;=0.000605324074074074,"TSM",IF(K24&lt;=0.000625,"SM",IF(K24&lt;=0.000659722222222222,"KSM",IF(K24&lt;=0.000694444444444444,"I A",IF(K24&lt;=0.000742361111111111,"II A",IF(K24&lt;=0.000811805555555556,"III A"))))))))</f>
        <v>I A</v>
      </c>
      <c r="N24" s="9" t="s">
        <v>120</v>
      </c>
    </row>
    <row r="25" spans="1:14" x14ac:dyDescent="0.25">
      <c r="A25" s="16">
        <v>4</v>
      </c>
      <c r="B25" s="15"/>
      <c r="C25" s="15">
        <v>128</v>
      </c>
      <c r="D25" s="14" t="s">
        <v>145</v>
      </c>
      <c r="E25" s="13" t="s">
        <v>146</v>
      </c>
      <c r="F25" s="12" t="s">
        <v>147</v>
      </c>
      <c r="G25" s="9" t="s">
        <v>103</v>
      </c>
      <c r="H25" s="246" t="s">
        <v>32</v>
      </c>
      <c r="I25" s="9"/>
      <c r="J25" s="181">
        <f>IF(ISBLANK(K25),"",TRUNC(0.335*((K25/$J$19)-110)^2))</f>
        <v>829</v>
      </c>
      <c r="K25" s="182">
        <v>6.9722222222222223E-4</v>
      </c>
      <c r="L25" s="183"/>
      <c r="M25" s="184" t="str">
        <f>IF(ISBLANK(K25),"",IF(K25&gt;0.000811805555555556,"",IF(K25&lt;=0.000605324074074074,"TSM",IF(K25&lt;=0.000625,"SM",IF(K25&lt;=0.000659722222222222,"KSM",IF(K25&lt;=0.000694444444444444,"I A",IF(K25&lt;=0.000742361111111111,"II A",IF(K25&lt;=0.000811805555555556,"III A"))))))))</f>
        <v>II A</v>
      </c>
      <c r="N25" s="9" t="s">
        <v>148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100 M par.beg.</vt:lpstr>
      <vt:lpstr>100 M Suvestinė</vt:lpstr>
      <vt:lpstr>100 V par.beg.</vt:lpstr>
      <vt:lpstr>100 V Suvestinė</vt:lpstr>
      <vt:lpstr>200 M bėgimai</vt:lpstr>
      <vt:lpstr>200 M Suvestinė</vt:lpstr>
      <vt:lpstr>200 V bėgimai</vt:lpstr>
      <vt:lpstr>200 V Suvestinė</vt:lpstr>
      <vt:lpstr>400 M begimai</vt:lpstr>
      <vt:lpstr>400 M Suvestinė</vt:lpstr>
      <vt:lpstr>400 V begimai</vt:lpstr>
      <vt:lpstr>400 V Suvestinė</vt:lpstr>
      <vt:lpstr>800 M</vt:lpstr>
      <vt:lpstr>800 V bėgimai</vt:lpstr>
      <vt:lpstr>800 V Suvestinė</vt:lpstr>
      <vt:lpstr>1500 M</vt:lpstr>
      <vt:lpstr>1500 V</vt:lpstr>
      <vt:lpstr>5000 V </vt:lpstr>
      <vt:lpstr>100 bb M</vt:lpstr>
      <vt:lpstr>110 bb V</vt:lpstr>
      <vt:lpstr>400 bb M bėgimai</vt:lpstr>
      <vt:lpstr>400 bb M Suvestinė</vt:lpstr>
      <vt:lpstr>400 bb V bėgimai</vt:lpstr>
      <vt:lpstr>400 bb V Suvestinė</vt:lpstr>
      <vt:lpstr>Aukstis M</vt:lpstr>
      <vt:lpstr>Aukstis V</vt:lpstr>
      <vt:lpstr>Kartis M</vt:lpstr>
      <vt:lpstr>Kartis V</vt:lpstr>
      <vt:lpstr>Tolis M</vt:lpstr>
      <vt:lpstr>Tolis V</vt:lpstr>
      <vt:lpstr>Trisuolis M</vt:lpstr>
      <vt:lpstr>Trišuolis V</vt:lpstr>
      <vt:lpstr>Rutulys M</vt:lpstr>
      <vt:lpstr>Rutulys V</vt:lpstr>
      <vt:lpstr>Diskas M</vt:lpstr>
      <vt:lpstr>Diskas V</vt:lpstr>
      <vt:lpstr>Ietis M</vt:lpstr>
      <vt:lpstr>Ietis V</vt:lpstr>
      <vt:lpstr>Komand. LSČ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</cp:lastModifiedBy>
  <cp:lastPrinted>2022-06-11T10:37:26Z</cp:lastPrinted>
  <dcterms:created xsi:type="dcterms:W3CDTF">2022-06-09T06:39:59Z</dcterms:created>
  <dcterms:modified xsi:type="dcterms:W3CDTF">2022-06-11T15:22:02Z</dcterms:modified>
</cp:coreProperties>
</file>