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384" tabRatio="900" activeTab="16"/>
  </bookViews>
  <sheets>
    <sheet name="7-kove" sheetId="32" r:id="rId1"/>
    <sheet name="100bb M" sheetId="27" r:id="rId2"/>
    <sheet name="Aukštis M" sheetId="29" r:id="rId3"/>
    <sheet name="Rutulys M" sheetId="17" r:id="rId4"/>
    <sheet name="200 M" sheetId="34" r:id="rId5"/>
    <sheet name="Tolis M" sheetId="18" r:id="rId6"/>
    <sheet name="Ietis M" sheetId="35" r:id="rId7"/>
    <sheet name="800 M" sheetId="19" r:id="rId8"/>
    <sheet name="8-kove" sheetId="33" r:id="rId9"/>
    <sheet name="100 V" sheetId="26" r:id="rId10"/>
    <sheet name="Tolis V" sheetId="25" r:id="rId11"/>
    <sheet name="Rutulys V" sheetId="24" r:id="rId12"/>
    <sheet name="400 V" sheetId="36" r:id="rId13"/>
    <sheet name="110bb V" sheetId="28" r:id="rId14"/>
    <sheet name="Aukštis V" sheetId="30" r:id="rId15"/>
    <sheet name="Ietis V" sheetId="37" r:id="rId16"/>
    <sheet name="1000 V " sheetId="2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3" hidden="1">'110bb V'!#REF!</definedName>
    <definedName name="beg">[1]nbox!$C$70:$D$105</definedName>
    <definedName name="brez">[2]beg_rez!$I$5:$AN$77</definedName>
    <definedName name="dal" localSheetId="0">[3]visi!$G$2:$O$259</definedName>
    <definedName name="dal" localSheetId="8">[3]visi!$G$2:$O$259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 localSheetId="1">#REF!</definedName>
    <definedName name="klp" localSheetId="13">#REF!</definedName>
    <definedName name="klp" localSheetId="4">#REF!</definedName>
    <definedName name="klp" localSheetId="12">#REF!</definedName>
    <definedName name="klp" localSheetId="0">#REF!</definedName>
    <definedName name="klp" localSheetId="8">#REF!</definedName>
    <definedName name="klp" localSheetId="2">#REF!</definedName>
    <definedName name="klp" localSheetId="14">#REF!</definedName>
    <definedName name="klp" localSheetId="6">#REF!</definedName>
    <definedName name="klp" localSheetId="15">#REF!</definedName>
    <definedName name="klp">#REF!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abs" localSheetId="1">'[4]3km sp ėj'!#REF!</definedName>
    <definedName name="kvabs" localSheetId="13">'[4]3km sp ėj'!#REF!</definedName>
    <definedName name="kvabs" localSheetId="4">'[4]3km sp ėj'!#REF!</definedName>
    <definedName name="kvabs" localSheetId="12">'[4]3km sp ėj'!#REF!</definedName>
    <definedName name="kvabs" localSheetId="0">'[5]3km sp ėj'!#REF!</definedName>
    <definedName name="kvabs" localSheetId="8">'[5]3km sp ėj'!#REF!</definedName>
    <definedName name="kvabs" localSheetId="2">'[4]3km sp ėj'!#REF!</definedName>
    <definedName name="kvabs" localSheetId="14">'[4]3km sp ėj'!#REF!</definedName>
    <definedName name="kvabs" localSheetId="6">'[4]3km sp ėj'!#REF!</definedName>
    <definedName name="kvabs" localSheetId="15">'[4]3km sp ėj'!#REF!</definedName>
    <definedName name="kvabs">'[4]3km sp ėj'!#REF!</definedName>
    <definedName name="kvall" localSheetId="1">'[4]4x200m'!#REF!</definedName>
    <definedName name="kvall" localSheetId="13">'[4]4x200m'!#REF!</definedName>
    <definedName name="kvall" localSheetId="4">'[4]4x200m'!#REF!</definedName>
    <definedName name="kvall" localSheetId="12">'[4]4x200m'!#REF!</definedName>
    <definedName name="kvall" localSheetId="0">'[5]4x200m'!#REF!</definedName>
    <definedName name="kvall" localSheetId="8">'[5]4x200m'!#REF!</definedName>
    <definedName name="kvall" localSheetId="6">'[4]4x200m'!#REF!</definedName>
    <definedName name="kvall" localSheetId="15">'[4]4x200m'!#REF!</definedName>
    <definedName name="kvall">'[4]4x200m'!#REF!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" localSheetId="6">#REF!</definedName>
    <definedName name="l" localSheetId="15">#REF!</definedName>
    <definedName name="l">#REF!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 localSheetId="0">[6]startlist!$Q$30:$S$1002</definedName>
    <definedName name="pbsb" localSheetId="8">[6]startlist!$Q$30:$S$1002</definedName>
    <definedName name="pbsb">[7]startlist!$Q$30:$S$1002</definedName>
    <definedName name="prad">[2]TITULdata!$S$17:$T$24</definedName>
    <definedName name="prg">[2]TITULdata!$J$3:$L$13</definedName>
    <definedName name="_xlnm.Print_Area" localSheetId="15">'Ietis V'!$1:$1048576</definedName>
    <definedName name="_xlnm.Print_Area" localSheetId="3">'Rutulys M'!$1:$1048576</definedName>
    <definedName name="_xlnm.Print_Area" localSheetId="11">'Rutulys V'!$1:$1048576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">#REF!</definedName>
    <definedName name="rzfsdm" localSheetId="13">#REF!</definedName>
    <definedName name="rzfsdm" localSheetId="4">#REF!</definedName>
    <definedName name="rzfsdm" localSheetId="12">#REF!</definedName>
    <definedName name="rzfsdm" localSheetId="0">#REF!</definedName>
    <definedName name="rzfsdm" localSheetId="8">#REF!</definedName>
    <definedName name="rzfsdm" localSheetId="2">#REF!</definedName>
    <definedName name="rzfsdm" localSheetId="14">#REF!</definedName>
    <definedName name="rzfsdm" localSheetId="6">#REF!</definedName>
    <definedName name="rzfsdm" localSheetId="15">#REF!</definedName>
    <definedName name="rzfsdm">#REF!</definedName>
    <definedName name="rzfsdv" localSheetId="1">#REF!</definedName>
    <definedName name="rzfsdv" localSheetId="13">#REF!</definedName>
    <definedName name="rzfsdv" localSheetId="4">#REF!</definedName>
    <definedName name="rzfsdv" localSheetId="12">#REF!</definedName>
    <definedName name="rzfsdv" localSheetId="0">#REF!</definedName>
    <definedName name="rzfsdv" localSheetId="8">#REF!</definedName>
    <definedName name="rzfsdv" localSheetId="2">#REF!</definedName>
    <definedName name="rzfsdv" localSheetId="14">#REF!</definedName>
    <definedName name="rzfsdv" localSheetId="6">#REF!</definedName>
    <definedName name="rzfsdv" localSheetId="15">#REF!</definedName>
    <definedName name="rzfsdv">#REF!</definedName>
    <definedName name="rzfsm">'[1]60m bb M'!$U$9:$AK$14</definedName>
    <definedName name="rzfssm" localSheetId="1">#REF!</definedName>
    <definedName name="rzfssm" localSheetId="13">#REF!</definedName>
    <definedName name="rzfssm" localSheetId="4">#REF!</definedName>
    <definedName name="rzfssm" localSheetId="12">#REF!</definedName>
    <definedName name="rzfssm" localSheetId="0">#REF!</definedName>
    <definedName name="rzfssm" localSheetId="8">#REF!</definedName>
    <definedName name="rzfssm" localSheetId="2">#REF!</definedName>
    <definedName name="rzfssm" localSheetId="14">#REF!</definedName>
    <definedName name="rzfssm" localSheetId="6">#REF!</definedName>
    <definedName name="rzfssm" localSheetId="15">#REF!</definedName>
    <definedName name="rzfssm">#REF!</definedName>
    <definedName name="rzfsv" localSheetId="1">#REF!</definedName>
    <definedName name="rzfsv" localSheetId="13">#REF!</definedName>
    <definedName name="rzfsv" localSheetId="4">#REF!</definedName>
    <definedName name="rzfsv" localSheetId="12">#REF!</definedName>
    <definedName name="rzfsv" localSheetId="0">#REF!</definedName>
    <definedName name="rzfsv" localSheetId="8">#REF!</definedName>
    <definedName name="rzfsv" localSheetId="2">#REF!</definedName>
    <definedName name="rzfsv" localSheetId="14">#REF!</definedName>
    <definedName name="rzfsv" localSheetId="6">#REF!</definedName>
    <definedName name="rzfsv" localSheetId="15">#REF!</definedName>
    <definedName name="rzfsv">#REF!</definedName>
    <definedName name="rzfswm" localSheetId="1">#REF!</definedName>
    <definedName name="rzfswm" localSheetId="4">#REF!</definedName>
    <definedName name="rzfswm" localSheetId="12">#REF!</definedName>
    <definedName name="rzfswm" localSheetId="0">#REF!</definedName>
    <definedName name="rzfswm" localSheetId="8">#REF!</definedName>
    <definedName name="rzfswm" localSheetId="2">#REF!</definedName>
    <definedName name="rzfswm" localSheetId="14">#REF!</definedName>
    <definedName name="rzfswm" localSheetId="6">#REF!</definedName>
    <definedName name="rzfswm" localSheetId="15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13">#REF!</definedName>
    <definedName name="rzim" localSheetId="4">#REF!</definedName>
    <definedName name="rzim" localSheetId="12">#REF!</definedName>
    <definedName name="rzim" localSheetId="0">#REF!</definedName>
    <definedName name="rzim" localSheetId="8">#REF!</definedName>
    <definedName name="rzim" localSheetId="2">#REF!</definedName>
    <definedName name="rzim" localSheetId="14">#REF!</definedName>
    <definedName name="rzim" localSheetId="6">#REF!</definedName>
    <definedName name="rzim" localSheetId="1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">#REF!</definedName>
    <definedName name="rzsdfam" localSheetId="13">#REF!</definedName>
    <definedName name="rzsdfam" localSheetId="4">#REF!</definedName>
    <definedName name="rzsdfam" localSheetId="12">#REF!</definedName>
    <definedName name="rzsdfam" localSheetId="0">#REF!</definedName>
    <definedName name="rzsdfam" localSheetId="8">#REF!</definedName>
    <definedName name="rzsdfam" localSheetId="2">#REF!</definedName>
    <definedName name="rzsdfam" localSheetId="14">#REF!</definedName>
    <definedName name="rzsdfam" localSheetId="6">#REF!</definedName>
    <definedName name="rzsdfam" localSheetId="15">#REF!</definedName>
    <definedName name="rzsdfam">#REF!</definedName>
    <definedName name="rzsfam">'[1]60m bb M'!$B$9:$S$89</definedName>
    <definedName name="rzsfav" localSheetId="1">#REF!</definedName>
    <definedName name="rzsfav" localSheetId="13">#REF!</definedName>
    <definedName name="rzsfav" localSheetId="4">#REF!</definedName>
    <definedName name="rzsfav" localSheetId="12">#REF!</definedName>
    <definedName name="rzsfav" localSheetId="0">#REF!</definedName>
    <definedName name="rzsfav" localSheetId="8">#REF!</definedName>
    <definedName name="rzsfav" localSheetId="2">#REF!</definedName>
    <definedName name="rzsfav" localSheetId="14">#REF!</definedName>
    <definedName name="rzsfav" localSheetId="6">#REF!</definedName>
    <definedName name="rzsfav" localSheetId="15">#REF!</definedName>
    <definedName name="rzsfav">#REF!</definedName>
    <definedName name="rzsm">'[1]60m M'!$B$8:$R$89</definedName>
    <definedName name="rzssfam" localSheetId="1">#REF!</definedName>
    <definedName name="rzssfam" localSheetId="13">#REF!</definedName>
    <definedName name="rzssfam" localSheetId="4">#REF!</definedName>
    <definedName name="rzssfam" localSheetId="12">#REF!</definedName>
    <definedName name="rzssfam" localSheetId="0">#REF!</definedName>
    <definedName name="rzssfam" localSheetId="8">#REF!</definedName>
    <definedName name="rzssfam" localSheetId="2">#REF!</definedName>
    <definedName name="rzssfam" localSheetId="14">#REF!</definedName>
    <definedName name="rzssfam" localSheetId="6">#REF!</definedName>
    <definedName name="rzssfam" localSheetId="1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">#REF!</definedName>
    <definedName name="rzswfam" localSheetId="13">#REF!</definedName>
    <definedName name="rzswfam" localSheetId="4">#REF!</definedName>
    <definedName name="rzswfam" localSheetId="12">#REF!</definedName>
    <definedName name="rzswfam" localSheetId="0">#REF!</definedName>
    <definedName name="rzswfam" localSheetId="8">#REF!</definedName>
    <definedName name="rzswfam" localSheetId="2">#REF!</definedName>
    <definedName name="rzswfam" localSheetId="14">#REF!</definedName>
    <definedName name="rzswfam" localSheetId="6">#REF!</definedName>
    <definedName name="rzswfam" localSheetId="15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9">#REF!</definedName>
    <definedName name="Sektoriu_Tolis_V_List" localSheetId="16">#REF!</definedName>
    <definedName name="Sektoriu_Tolis_V_List" localSheetId="1">#REF!</definedName>
    <definedName name="Sektoriu_Tolis_V_List" localSheetId="13">#REF!</definedName>
    <definedName name="Sektoriu_Tolis_V_List" localSheetId="4">#REF!</definedName>
    <definedName name="Sektoriu_Tolis_V_List" localSheetId="12">#REF!</definedName>
    <definedName name="Sektoriu_Tolis_V_List" localSheetId="0">#REF!</definedName>
    <definedName name="Sektoriu_Tolis_V_List" localSheetId="7">#REF!</definedName>
    <definedName name="Sektoriu_Tolis_V_List" localSheetId="8">#REF!</definedName>
    <definedName name="Sektoriu_Tolis_V_List" localSheetId="2">#REF!</definedName>
    <definedName name="Sektoriu_Tolis_V_List" localSheetId="14">#REF!</definedName>
    <definedName name="Sektoriu_Tolis_V_List" localSheetId="6">#REF!</definedName>
    <definedName name="Sektoriu_Tolis_V_List" localSheetId="15">#REF!</definedName>
    <definedName name="Sektoriu_Tolis_V_List" localSheetId="3">#REF!</definedName>
    <definedName name="Sektoriu_Tolis_V_List" localSheetId="11">#REF!</definedName>
    <definedName name="Sektoriu_Tolis_V_List" localSheetId="5">#REF!</definedName>
    <definedName name="Sektoriu_Tolis_V_List" localSheetId="10">#REF!</definedName>
    <definedName name="Sektoriu_Tolis_V_List">#REF!</definedName>
    <definedName name="Sektoriu_Tolis_V_List_21" localSheetId="0">#REF!</definedName>
    <definedName name="Sektoriu_Tolis_V_List_21" localSheetId="8">#REF!</definedName>
    <definedName name="Sektoriu_Tolis_V_List_21" localSheetId="6">#REF!</definedName>
    <definedName name="Sektoriu_Tolis_V_List_21" localSheetId="15">#REF!</definedName>
    <definedName name="Sektoriu_Tolis_V_List_21">#REF!</definedName>
    <definedName name="Sektoriu_Tolis_V_List_22" localSheetId="0">#REF!</definedName>
    <definedName name="Sektoriu_Tolis_V_List_22" localSheetId="8">#REF!</definedName>
    <definedName name="Sektoriu_Tolis_V_List_22" localSheetId="6">#REF!</definedName>
    <definedName name="Sektoriu_Tolis_V_List_22" localSheetId="15">#REF!</definedName>
    <definedName name="Sektoriu_Tolis_V_List_22">#REF!</definedName>
    <definedName name="stm">[1]Programa!$H$6:$I$98</definedName>
    <definedName name="stn" localSheetId="0">[8]pr_vald!$H$6:$J$89</definedName>
    <definedName name="stn" localSheetId="8">[8]pr_vald!$H$6:$J$89</definedName>
    <definedName name="stn">[9]pr_vald!$H$6:$J$89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1">#REF!</definedName>
    <definedName name="tskk" localSheetId="13">#REF!</definedName>
    <definedName name="tskk" localSheetId="4">#REF!</definedName>
    <definedName name="tskk" localSheetId="12">#REF!</definedName>
    <definedName name="tskk" localSheetId="0">#REF!</definedName>
    <definedName name="tskk" localSheetId="8">#REF!</definedName>
    <definedName name="tskk" localSheetId="2">#REF!</definedName>
    <definedName name="tskk" localSheetId="14">#REF!</definedName>
    <definedName name="tskk" localSheetId="6">#REF!</definedName>
    <definedName name="tskk" localSheetId="15">#REF!</definedName>
    <definedName name="tskk">#REF!</definedName>
    <definedName name="uzb" localSheetId="0">[6]startlist!$E$1:$H$28</definedName>
    <definedName name="uzb" localSheetId="8">[6]startlist!$E$1:$H$28</definedName>
    <definedName name="uzb">[7]startlist!$E$1:$H$28</definedName>
    <definedName name="vaišis" localSheetId="1">#REF!</definedName>
    <definedName name="vaišis" localSheetId="13">#REF!</definedName>
    <definedName name="vaišis" localSheetId="4">#REF!</definedName>
    <definedName name="vaišis" localSheetId="12">#REF!</definedName>
    <definedName name="vaišis" localSheetId="2">#REF!</definedName>
    <definedName name="vaišis" localSheetId="14">#REF!</definedName>
    <definedName name="vaišis" localSheetId="6">#REF!</definedName>
    <definedName name="vaišis" localSheetId="15">#REF!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[10]List!$E$2:$L$515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32" l="1"/>
  <c r="Y7" i="30"/>
  <c r="Y10" i="30"/>
  <c r="L12" i="37" l="1"/>
  <c r="M12" i="37" s="1"/>
  <c r="L8" i="37"/>
  <c r="M8" i="37" s="1"/>
  <c r="L7" i="37"/>
  <c r="M7" i="37" s="1"/>
  <c r="L10" i="37"/>
  <c r="M10" i="37" s="1"/>
  <c r="L11" i="24"/>
  <c r="M11" i="24" s="1"/>
  <c r="L10" i="24"/>
  <c r="M10" i="24" s="1"/>
  <c r="L12" i="24"/>
  <c r="M12" i="24" s="1"/>
  <c r="L7" i="24"/>
  <c r="M7" i="24" s="1"/>
  <c r="M17" i="25"/>
  <c r="L15" i="25"/>
  <c r="M15" i="25" s="1"/>
  <c r="L7" i="25"/>
  <c r="M7" i="25" s="1"/>
  <c r="L11" i="25"/>
  <c r="M11" i="25" s="1"/>
  <c r="R15" i="33" l="1"/>
  <c r="Q15" i="33"/>
  <c r="P15" i="33"/>
  <c r="O15" i="33"/>
  <c r="N15" i="33"/>
  <c r="M15" i="33"/>
  <c r="L15" i="33"/>
  <c r="K15" i="33"/>
  <c r="A15" i="33"/>
  <c r="A13" i="33"/>
  <c r="R24" i="33"/>
  <c r="Q24" i="33"/>
  <c r="P24" i="33"/>
  <c r="O24" i="33"/>
  <c r="N24" i="33"/>
  <c r="M24" i="33"/>
  <c r="K24" i="33"/>
  <c r="A24" i="33"/>
  <c r="A22" i="33"/>
  <c r="R12" i="33"/>
  <c r="Q12" i="33"/>
  <c r="P12" i="33"/>
  <c r="O12" i="33"/>
  <c r="N12" i="33"/>
  <c r="M12" i="33"/>
  <c r="L12" i="33"/>
  <c r="K12" i="33"/>
  <c r="A12" i="33"/>
  <c r="A10" i="33"/>
  <c r="R18" i="33"/>
  <c r="Q18" i="33"/>
  <c r="P18" i="33"/>
  <c r="O18" i="33"/>
  <c r="N18" i="33"/>
  <c r="M18" i="33"/>
  <c r="L18" i="33"/>
  <c r="K18" i="33"/>
  <c r="A18" i="33"/>
  <c r="A16" i="33"/>
  <c r="S17" i="33" l="1"/>
  <c r="S14" i="33"/>
  <c r="S12" i="33"/>
  <c r="S22" i="33"/>
  <c r="S24" i="33"/>
  <c r="S15" i="33"/>
  <c r="S16" i="33"/>
  <c r="S23" i="33"/>
  <c r="S13" i="33"/>
  <c r="S10" i="33"/>
  <c r="S11" i="33"/>
  <c r="S18" i="33"/>
  <c r="N9" i="33"/>
  <c r="L9" i="25" l="1"/>
  <c r="V9" i="29" l="1"/>
  <c r="V8" i="29"/>
  <c r="A19" i="33" l="1"/>
  <c r="A21" i="33"/>
  <c r="K21" i="33"/>
  <c r="L21" i="33"/>
  <c r="M21" i="33"/>
  <c r="N21" i="33"/>
  <c r="O21" i="33"/>
  <c r="P21" i="33"/>
  <c r="Q21" i="33"/>
  <c r="R21" i="33"/>
  <c r="S19" i="33" l="1"/>
  <c r="S20" i="33"/>
  <c r="S21" i="33"/>
  <c r="L9" i="37"/>
  <c r="M9" i="37" s="1"/>
  <c r="L11" i="37"/>
  <c r="M11" i="37" s="1"/>
  <c r="J10" i="36"/>
  <c r="J8" i="36"/>
  <c r="J13" i="36"/>
  <c r="J11" i="36"/>
  <c r="J9" i="36"/>
  <c r="J12" i="36"/>
  <c r="L7" i="35"/>
  <c r="M7" i="35" s="1"/>
  <c r="L9" i="35"/>
  <c r="M9" i="35" s="1"/>
  <c r="L10" i="35"/>
  <c r="M10" i="35" s="1"/>
  <c r="L8" i="35"/>
  <c r="M8" i="35" s="1"/>
  <c r="V7" i="29"/>
  <c r="V10" i="29"/>
  <c r="K7" i="34"/>
  <c r="K10" i="34"/>
  <c r="K9" i="34"/>
  <c r="K8" i="34"/>
  <c r="K8" i="27"/>
  <c r="K7" i="27"/>
  <c r="K10" i="27"/>
  <c r="K9" i="27"/>
  <c r="K15" i="32"/>
  <c r="L15" i="32"/>
  <c r="M15" i="32"/>
  <c r="N15" i="32"/>
  <c r="O15" i="32"/>
  <c r="P15" i="32"/>
  <c r="Q15" i="32"/>
  <c r="K12" i="32"/>
  <c r="L12" i="32"/>
  <c r="M12" i="32"/>
  <c r="N12" i="32"/>
  <c r="O12" i="32"/>
  <c r="P12" i="32"/>
  <c r="Q12" i="32"/>
  <c r="K18" i="32"/>
  <c r="L18" i="32"/>
  <c r="M18" i="32"/>
  <c r="N18" i="32"/>
  <c r="O18" i="32"/>
  <c r="P18" i="32"/>
  <c r="Q18" i="32"/>
  <c r="K9" i="32"/>
  <c r="L9" i="32"/>
  <c r="M9" i="32"/>
  <c r="N9" i="32"/>
  <c r="O9" i="32"/>
  <c r="P9" i="32"/>
  <c r="Q9" i="32"/>
  <c r="A13" i="32" l="1"/>
  <c r="A15" i="32"/>
  <c r="A10" i="32"/>
  <c r="A12" i="32"/>
  <c r="A16" i="32"/>
  <c r="A18" i="32"/>
  <c r="A7" i="32"/>
  <c r="A9" i="32"/>
  <c r="R11" i="32" l="1"/>
  <c r="S11" i="32" s="1"/>
  <c r="R9" i="32"/>
  <c r="R12" i="32"/>
  <c r="R14" i="32"/>
  <c r="S14" i="32" s="1"/>
  <c r="R16" i="32"/>
  <c r="R17" i="32"/>
  <c r="S17" i="32" s="1"/>
  <c r="R15" i="32"/>
  <c r="R10" i="32"/>
  <c r="R7" i="32"/>
  <c r="R13" i="32"/>
  <c r="R18" i="32"/>
  <c r="R8" i="32"/>
  <c r="R9" i="33" l="1"/>
  <c r="Q9" i="33"/>
  <c r="P9" i="33"/>
  <c r="O9" i="33"/>
  <c r="M9" i="33"/>
  <c r="L9" i="33"/>
  <c r="K9" i="33"/>
  <c r="A9" i="33"/>
  <c r="A7" i="33"/>
  <c r="S7" i="33" l="1"/>
  <c r="S9" i="33"/>
  <c r="S8" i="33"/>
  <c r="Y8" i="30"/>
  <c r="Y11" i="30"/>
  <c r="Y9" i="30"/>
  <c r="Y12" i="30"/>
  <c r="L13" i="18" l="1"/>
  <c r="M13" i="18" s="1"/>
  <c r="L7" i="18"/>
  <c r="M7" i="18" s="1"/>
  <c r="L9" i="18"/>
  <c r="L11" i="18"/>
  <c r="M11" i="18" s="1"/>
  <c r="L8" i="17"/>
  <c r="M8" i="17" s="1"/>
  <c r="L9" i="17"/>
  <c r="M9" i="17" s="1"/>
  <c r="L7" i="17"/>
  <c r="M7" i="17" s="1"/>
  <c r="L10" i="17"/>
  <c r="M10" i="17" s="1"/>
  <c r="M9" i="18" l="1"/>
  <c r="L12" i="18"/>
  <c r="L14" i="18" s="1"/>
  <c r="L8" i="18" s="1"/>
  <c r="L10" i="18" s="1"/>
  <c r="L8" i="24"/>
  <c r="M8" i="24" s="1"/>
  <c r="L9" i="24"/>
  <c r="M9" i="24" s="1"/>
  <c r="L13" i="25" l="1"/>
  <c r="M13" i="25" s="1"/>
  <c r="M9" i="25"/>
</calcChain>
</file>

<file path=xl/sharedStrings.xml><?xml version="1.0" encoding="utf-8"?>
<sst xmlns="http://schemas.openxmlformats.org/spreadsheetml/2006/main" count="917" uniqueCount="129">
  <si>
    <t>Nr.</t>
  </si>
  <si>
    <t>Vardas</t>
  </si>
  <si>
    <t>Pavardė</t>
  </si>
  <si>
    <t>Treneris</t>
  </si>
  <si>
    <t>Komanda</t>
  </si>
  <si>
    <t>Rezultatas</t>
  </si>
  <si>
    <t>Taškai</t>
  </si>
  <si>
    <t>Kv.l.</t>
  </si>
  <si>
    <t>Bandymai</t>
  </si>
  <si>
    <t>Vieta</t>
  </si>
  <si>
    <t>Rezult.</t>
  </si>
  <si>
    <t>Tolis</t>
  </si>
  <si>
    <t>Aukštis</t>
  </si>
  <si>
    <t>1000 m</t>
  </si>
  <si>
    <t>800 m</t>
  </si>
  <si>
    <t>Gimimo data</t>
  </si>
  <si>
    <t>Sporto klubas</t>
  </si>
  <si>
    <t>Rutulys       (3 kg)</t>
  </si>
  <si>
    <t>200 m</t>
  </si>
  <si>
    <t>Vėjas</t>
  </si>
  <si>
    <t>100 m</t>
  </si>
  <si>
    <t>400 m</t>
  </si>
  <si>
    <t>8-kovė</t>
  </si>
  <si>
    <t>100 m bėgimas jaunučiai</t>
  </si>
  <si>
    <t>Šuolis į tolį jaunučiai</t>
  </si>
  <si>
    <t>8-kovė jaunučiai</t>
  </si>
  <si>
    <t>Rutulio stūmimas jaunučiai (4 kg)</t>
  </si>
  <si>
    <t>Šuolis į aukštį jaunučiai</t>
  </si>
  <si>
    <t>110 m barjerinis bėgimas jaunučiai (0.84-8.50)</t>
  </si>
  <si>
    <t>1000 m bėgimas jaunučiai</t>
  </si>
  <si>
    <t>7-kovė jaunutės</t>
  </si>
  <si>
    <t>Ietis       (400 g)</t>
  </si>
  <si>
    <t>100 m barjerinis bėgimas jaunutės (0.762-8.00)</t>
  </si>
  <si>
    <t>Šuolis į aukštį jaunutės</t>
  </si>
  <si>
    <t>Rutulio stūmimas jaunutės (3 kg)</t>
  </si>
  <si>
    <t>Šuolis į tolį jaunutės</t>
  </si>
  <si>
    <t>800 m bėgimas jaunutės</t>
  </si>
  <si>
    <t>200 m bėgimas jaunutės</t>
  </si>
  <si>
    <t>7-kovė</t>
  </si>
  <si>
    <t>Ieties metimas jaunutės (400 g)</t>
  </si>
  <si>
    <t>400 m bėgimas jaunučiai</t>
  </si>
  <si>
    <t>Ieties metimas jaunučiai (500 g)</t>
  </si>
  <si>
    <t>Rutulys       (4 kg)</t>
  </si>
  <si>
    <t>100bb      (0.762-8.00)</t>
  </si>
  <si>
    <t>110bb       (0.84-8.50)</t>
  </si>
  <si>
    <t>Ietis       (500 g)</t>
  </si>
  <si>
    <t>2022 m. birželio 30 - liepos 1 d., Vilnius, "Vingio" stadionas</t>
  </si>
  <si>
    <t>2022 m. birželio 30 d., Vilnius, "Vingio" stadionas</t>
  </si>
  <si>
    <t>2022 m. liepos 1 d., Vilnius, "Vingio" stadionas</t>
  </si>
  <si>
    <t>SUC</t>
  </si>
  <si>
    <t>Vėjas:</t>
  </si>
  <si>
    <t>Mėja</t>
  </si>
  <si>
    <t>Adamonytė</t>
  </si>
  <si>
    <t>2008-07-13</t>
  </si>
  <si>
    <t>Kaunas 1</t>
  </si>
  <si>
    <t>"Startas"</t>
  </si>
  <si>
    <t>I.Jakubaitytė</t>
  </si>
  <si>
    <t>Viktorija</t>
  </si>
  <si>
    <t>Nalivaiko</t>
  </si>
  <si>
    <t>I.Gricevičienė</t>
  </si>
  <si>
    <t>Miglė</t>
  </si>
  <si>
    <t>Stasiulaitytė</t>
  </si>
  <si>
    <t>2008-04-17</t>
  </si>
  <si>
    <t>Kaunas 2</t>
  </si>
  <si>
    <t>Aiva</t>
  </si>
  <si>
    <t>Labanauskaitė</t>
  </si>
  <si>
    <t>2007-04-04</t>
  </si>
  <si>
    <t>Šiauliai 1</t>
  </si>
  <si>
    <t>ŠLASC</t>
  </si>
  <si>
    <t>V. Žiedienė, J. Spudis</t>
  </si>
  <si>
    <t>Aidas</t>
  </si>
  <si>
    <t>Armokas</t>
  </si>
  <si>
    <t>2008-04-01</t>
  </si>
  <si>
    <t>Panevėžys</t>
  </si>
  <si>
    <t>Panevėžio SC</t>
  </si>
  <si>
    <t>A.Dobregienė</t>
  </si>
  <si>
    <t>Pijus</t>
  </si>
  <si>
    <t>Janušauskas</t>
  </si>
  <si>
    <t>2007-04-29</t>
  </si>
  <si>
    <t>Šiaulių r.</t>
  </si>
  <si>
    <t>Kuršėnų SM</t>
  </si>
  <si>
    <t>Meškuičiai</t>
  </si>
  <si>
    <t>P.Vaitkus</t>
  </si>
  <si>
    <t>Gvidas</t>
  </si>
  <si>
    <t>Jurkevičius</t>
  </si>
  <si>
    <t>2008-12-08</t>
  </si>
  <si>
    <t>Benas</t>
  </si>
  <si>
    <t xml:space="preserve">Užpalevičius </t>
  </si>
  <si>
    <t>2008-05-08</t>
  </si>
  <si>
    <t>Tauras</t>
  </si>
  <si>
    <t>Koncevičius</t>
  </si>
  <si>
    <t>2007-07-14</t>
  </si>
  <si>
    <t>Danielius</t>
  </si>
  <si>
    <t>Legenzov</t>
  </si>
  <si>
    <t>2007-01-03</t>
  </si>
  <si>
    <t>Koef. 2</t>
  </si>
  <si>
    <t>-1.3</t>
  </si>
  <si>
    <t>0.9</t>
  </si>
  <si>
    <t>NM</t>
  </si>
  <si>
    <t>-0.2</t>
  </si>
  <si>
    <t xml:space="preserve"> -0.6</t>
  </si>
  <si>
    <t xml:space="preserve"> -1.0</t>
  </si>
  <si>
    <t xml:space="preserve"> -0.3</t>
  </si>
  <si>
    <t>0.1</t>
  </si>
  <si>
    <t>X</t>
  </si>
  <si>
    <t xml:space="preserve">Vieta </t>
  </si>
  <si>
    <t>116</t>
  </si>
  <si>
    <t>119</t>
  </si>
  <si>
    <t>122</t>
  </si>
  <si>
    <t>125</t>
  </si>
  <si>
    <t>128</t>
  </si>
  <si>
    <t>131</t>
  </si>
  <si>
    <t>134</t>
  </si>
  <si>
    <t>137</t>
  </si>
  <si>
    <t>140</t>
  </si>
  <si>
    <t>143</t>
  </si>
  <si>
    <t>X0</t>
  </si>
  <si>
    <t>XXX</t>
  </si>
  <si>
    <t>-</t>
  </si>
  <si>
    <t>XX0</t>
  </si>
  <si>
    <t>-0,1</t>
  </si>
  <si>
    <t xml:space="preserve">LIETUVOS JAUNUČIŲ ČEMPIONATAS </t>
  </si>
  <si>
    <t>0,1</t>
  </si>
  <si>
    <t>-0,5</t>
  </si>
  <si>
    <t>1,0</t>
  </si>
  <si>
    <t>0,0</t>
  </si>
  <si>
    <t>III A</t>
  </si>
  <si>
    <t>I JA</t>
  </si>
  <si>
    <t>II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</si>
</sst>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#,##0\ &quot;Lt&quot;;[Red]\-#,##0\ &quot;Lt&quot;"/>
    <numFmt numFmtId="168" formatCode="_-* #,##0.00\ &quot;Lt&quot;_-;\-* #,##0.00\ &quot;Lt&quot;_-;_-* &quot;-&quot;??\ &quot;Lt&quot;_-;_-@_-"/>
    <numFmt numFmtId="169" formatCode="0.0"/>
    <numFmt numFmtId="170" formatCode="yyyy\-mm\-dd;@"/>
    <numFmt numFmtId="171" formatCode="m:ss.00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[Red]0%;[Red]\(0%\)"/>
    <numFmt numFmtId="179" formatCode="[$-FC27]yyyy\ &quot;m.&quot;\ mmmm\ d\ &quot;d.&quot;;@"/>
    <numFmt numFmtId="180" formatCode="[m]:ss.00"/>
    <numFmt numFmtId="181" formatCode="hh:mm;@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ss.00"/>
    <numFmt numFmtId="188" formatCode="#,##0;\-#,##0;\-"/>
    <numFmt numFmtId="189" formatCode="#,##0.00;\-#,##0.00;\-"/>
    <numFmt numFmtId="190" formatCode="#,##0.0;\-#,##0.0;\-"/>
    <numFmt numFmtId="191" formatCode="0.00\ %"/>
  </numFmts>
  <fonts count="53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9"/>
      <name val="Times New Roman"/>
      <family val="1"/>
    </font>
    <font>
      <sz val="7"/>
      <name val="Times New Roman"/>
      <family val="1"/>
      <charset val="186"/>
    </font>
    <font>
      <sz val="10"/>
      <color indexed="9"/>
      <name val="Times New Roman"/>
      <family val="1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2"/>
      <charset val="186"/>
    </font>
    <font>
      <b/>
      <sz val="10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</font>
    <font>
      <sz val="8"/>
      <color indexed="9"/>
      <name val="Times New Roman"/>
      <family val="1"/>
    </font>
    <font>
      <u/>
      <sz val="8"/>
      <color indexed="12"/>
      <name val="Times New Roman"/>
      <family val="1"/>
    </font>
    <font>
      <sz val="8"/>
      <name val="Arial Narrow"/>
      <family val="2"/>
    </font>
    <font>
      <b/>
      <sz val="9"/>
      <name val="Times New Roman"/>
      <family val="1"/>
      <charset val="186"/>
    </font>
    <font>
      <b/>
      <sz val="6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Arial"/>
      <family val="2"/>
      <charset val="204"/>
    </font>
    <font>
      <sz val="14"/>
      <name val="Arial"/>
      <family val="2"/>
      <charset val="186"/>
    </font>
    <font>
      <b/>
      <sz val="6"/>
      <name val="Times New Roman"/>
      <family val="1"/>
    </font>
    <font>
      <b/>
      <sz val="7.5"/>
      <name val="Times New Roman"/>
      <family val="1"/>
    </font>
    <font>
      <sz val="10"/>
      <color indexed="8"/>
      <name val="Arial"/>
      <family val="2"/>
      <charset val="186"/>
    </font>
    <font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99">
    <xf numFmtId="0" fontId="0" fillId="0" borderId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77" fontId="24" fillId="0" borderId="0" applyFill="0" applyBorder="0" applyAlignment="0"/>
    <xf numFmtId="173" fontId="24" fillId="0" borderId="0" applyFill="0" applyBorder="0" applyAlignment="0"/>
    <xf numFmtId="172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4" fontId="24" fillId="0" borderId="0" applyFill="0" applyBorder="0" applyAlignment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6" fillId="0" borderId="0" applyFill="0" applyBorder="0" applyAlignment="0"/>
    <xf numFmtId="173" fontId="26" fillId="0" borderId="0" applyFill="0" applyBorder="0" applyAlignment="0"/>
    <xf numFmtId="172" fontId="26" fillId="0" borderId="0" applyFill="0" applyBorder="0" applyAlignment="0"/>
    <xf numFmtId="177" fontId="26" fillId="0" borderId="0" applyFill="0" applyBorder="0" applyAlignment="0"/>
    <xf numFmtId="173" fontId="26" fillId="0" borderId="0" applyFill="0" applyBorder="0" applyAlignment="0"/>
    <xf numFmtId="38" fontId="27" fillId="2" borderId="0" applyNumberFormat="0" applyBorder="0" applyAlignment="0" applyProtection="0"/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10" fontId="27" fillId="3" borderId="3" applyNumberFormat="0" applyBorder="0" applyAlignment="0" applyProtection="0"/>
    <xf numFmtId="172" fontId="30" fillId="0" borderId="0" applyFill="0" applyBorder="0" applyAlignment="0"/>
    <xf numFmtId="173" fontId="30" fillId="0" borderId="0" applyFill="0" applyBorder="0" applyAlignment="0"/>
    <xf numFmtId="172" fontId="30" fillId="0" borderId="0" applyFill="0" applyBorder="0" applyAlignment="0"/>
    <xf numFmtId="177" fontId="30" fillId="0" borderId="0" applyFill="0" applyBorder="0" applyAlignment="0"/>
    <xf numFmtId="173" fontId="30" fillId="0" borderId="0" applyFill="0" applyBorder="0" applyAlignment="0"/>
    <xf numFmtId="178" fontId="31" fillId="0" borderId="0"/>
    <xf numFmtId="0" fontId="2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170" fontId="1" fillId="0" borderId="0"/>
    <xf numFmtId="0" fontId="25" fillId="0" borderId="0"/>
    <xf numFmtId="17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0" fontId="2" fillId="0" borderId="0"/>
    <xf numFmtId="170" fontId="1" fillId="0" borderId="0"/>
    <xf numFmtId="0" fontId="25" fillId="0" borderId="0"/>
    <xf numFmtId="17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7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9" fontId="2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9" fontId="1" fillId="0" borderId="0"/>
    <xf numFmtId="179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1" fillId="0" borderId="0"/>
    <xf numFmtId="18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9" fontId="1" fillId="0" borderId="0"/>
    <xf numFmtId="179" fontId="1" fillId="0" borderId="0"/>
    <xf numFmtId="170" fontId="1" fillId="0" borderId="0"/>
    <xf numFmtId="170" fontId="1" fillId="0" borderId="0"/>
    <xf numFmtId="17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1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3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170" fontId="2" fillId="0" borderId="0"/>
    <xf numFmtId="170" fontId="2" fillId="0" borderId="0"/>
    <xf numFmtId="21" fontId="2" fillId="0" borderId="0"/>
    <xf numFmtId="170" fontId="2" fillId="0" borderId="0"/>
    <xf numFmtId="170" fontId="2" fillId="0" borderId="0"/>
    <xf numFmtId="2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0" fontId="25" fillId="0" borderId="0"/>
    <xf numFmtId="170" fontId="1" fillId="0" borderId="0"/>
    <xf numFmtId="0" fontId="2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0" fontId="2" fillId="0" borderId="0" applyFont="0" applyFill="0" applyBorder="0" applyAlignment="0" applyProtection="0"/>
    <xf numFmtId="172" fontId="34" fillId="0" borderId="0" applyFill="0" applyBorder="0" applyAlignment="0"/>
    <xf numFmtId="173" fontId="34" fillId="0" borderId="0" applyFill="0" applyBorder="0" applyAlignment="0"/>
    <xf numFmtId="172" fontId="34" fillId="0" borderId="0" applyFill="0" applyBorder="0" applyAlignment="0"/>
    <xf numFmtId="177" fontId="34" fillId="0" borderId="0" applyFill="0" applyBorder="0" applyAlignment="0"/>
    <xf numFmtId="173" fontId="34" fillId="0" borderId="0" applyFill="0" applyBorder="0" applyAlignment="0"/>
    <xf numFmtId="49" fontId="24" fillId="0" borderId="0" applyFill="0" applyBorder="0" applyAlignment="0"/>
    <xf numFmtId="183" fontId="24" fillId="0" borderId="0" applyFill="0" applyBorder="0" applyAlignment="0"/>
    <xf numFmtId="184" fontId="24" fillId="0" borderId="0" applyFill="0" applyBorder="0" applyAlignment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1" fillId="0" borderId="0"/>
    <xf numFmtId="0" fontId="25" fillId="0" borderId="0"/>
    <xf numFmtId="188" fontId="24" fillId="0" borderId="0" applyFill="0" applyBorder="0" applyAlignment="0"/>
    <xf numFmtId="188" fontId="24" fillId="0" borderId="0" applyFill="0" applyBorder="0" applyAlignment="0"/>
    <xf numFmtId="189" fontId="24" fillId="0" borderId="0" applyFill="0" applyBorder="0" applyAlignment="0"/>
    <xf numFmtId="189" fontId="24" fillId="0" borderId="0" applyFill="0" applyBorder="0" applyAlignment="0"/>
    <xf numFmtId="188" fontId="24" fillId="0" borderId="0" applyFill="0" applyBorder="0" applyAlignment="0"/>
    <xf numFmtId="188" fontId="24" fillId="0" borderId="0" applyFill="0" applyBorder="0" applyAlignment="0"/>
    <xf numFmtId="190" fontId="24" fillId="0" borderId="0" applyFill="0" applyBorder="0" applyAlignment="0"/>
    <xf numFmtId="190" fontId="24" fillId="0" borderId="0" applyFill="0" applyBorder="0" applyAlignment="0"/>
    <xf numFmtId="189" fontId="24" fillId="0" borderId="0" applyFill="0" applyBorder="0" applyAlignment="0"/>
    <xf numFmtId="189" fontId="24" fillId="0" borderId="0" applyFill="0" applyBorder="0" applyAlignment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188" fontId="26" fillId="0" borderId="0" applyFill="0" applyBorder="0" applyAlignment="0"/>
    <xf numFmtId="188" fontId="26" fillId="0" borderId="0" applyFill="0" applyBorder="0" applyAlignment="0"/>
    <xf numFmtId="189" fontId="26" fillId="0" borderId="0" applyFill="0" applyBorder="0" applyAlignment="0"/>
    <xf numFmtId="189" fontId="26" fillId="0" borderId="0" applyFill="0" applyBorder="0" applyAlignment="0"/>
    <xf numFmtId="188" fontId="26" fillId="0" borderId="0" applyFill="0" applyBorder="0" applyAlignment="0"/>
    <xf numFmtId="188" fontId="26" fillId="0" borderId="0" applyFill="0" applyBorder="0" applyAlignment="0"/>
    <xf numFmtId="190" fontId="26" fillId="0" borderId="0" applyFill="0" applyBorder="0" applyAlignment="0"/>
    <xf numFmtId="190" fontId="26" fillId="0" borderId="0" applyFill="0" applyBorder="0" applyAlignment="0"/>
    <xf numFmtId="189" fontId="26" fillId="0" borderId="0" applyFill="0" applyBorder="0" applyAlignment="0"/>
    <xf numFmtId="189" fontId="26" fillId="0" borderId="0" applyFill="0" applyBorder="0" applyAlignment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38" applyNumberFormat="0" applyAlignment="0" applyProtection="0"/>
    <xf numFmtId="0" fontId="28" fillId="0" borderId="1" applyNumberFormat="0" applyAlignment="0" applyProtection="0">
      <alignment horizontal="left" vertical="center"/>
    </xf>
    <xf numFmtId="0" fontId="28" fillId="0" borderId="39">
      <alignment horizontal="left" vertical="center"/>
    </xf>
    <xf numFmtId="0" fontId="28" fillId="0" borderId="2">
      <alignment horizontal="left"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88" fontId="30" fillId="0" borderId="0" applyFill="0" applyBorder="0" applyAlignment="0"/>
    <xf numFmtId="188" fontId="30" fillId="0" borderId="0" applyFill="0" applyBorder="0" applyAlignment="0"/>
    <xf numFmtId="189" fontId="30" fillId="0" borderId="0" applyFill="0" applyBorder="0" applyAlignment="0"/>
    <xf numFmtId="189" fontId="30" fillId="0" borderId="0" applyFill="0" applyBorder="0" applyAlignment="0"/>
    <xf numFmtId="188" fontId="30" fillId="0" borderId="0" applyFill="0" applyBorder="0" applyAlignment="0"/>
    <xf numFmtId="188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89" fontId="30" fillId="0" borderId="0" applyFill="0" applyBorder="0" applyAlignment="0"/>
    <xf numFmtId="189" fontId="30" fillId="0" borderId="0" applyFill="0" applyBorder="0" applyAlignment="0"/>
    <xf numFmtId="178" fontId="43" fillId="0" borderId="0"/>
    <xf numFmtId="178" fontId="43" fillId="0" borderId="0"/>
    <xf numFmtId="178" fontId="43" fillId="0" borderId="0"/>
    <xf numFmtId="178" fontId="31" fillId="0" borderId="0"/>
    <xf numFmtId="0" fontId="25" fillId="0" borderId="0"/>
    <xf numFmtId="170" fontId="32" fillId="0" borderId="0"/>
    <xf numFmtId="21" fontId="32" fillId="0" borderId="0"/>
    <xf numFmtId="0" fontId="25" fillId="0" borderId="0"/>
    <xf numFmtId="170" fontId="32" fillId="0" borderId="0"/>
    <xf numFmtId="21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171" fontId="25" fillId="0" borderId="0"/>
    <xf numFmtId="170" fontId="25" fillId="0" borderId="0"/>
    <xf numFmtId="170" fontId="32" fillId="0" borderId="0"/>
    <xf numFmtId="170" fontId="2" fillId="0" borderId="0"/>
    <xf numFmtId="170" fontId="25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0" fontId="32" fillId="0" borderId="0"/>
    <xf numFmtId="179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9" fontId="32" fillId="0" borderId="0"/>
    <xf numFmtId="170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9" fontId="32" fillId="0" borderId="0"/>
    <xf numFmtId="167" fontId="1" fillId="0" borderId="0"/>
    <xf numFmtId="167" fontId="1" fillId="0" borderId="0"/>
    <xf numFmtId="179" fontId="1" fillId="0" borderId="0"/>
    <xf numFmtId="179" fontId="3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/>
    <xf numFmtId="179" fontId="1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9" fontId="32" fillId="0" borderId="0"/>
    <xf numFmtId="170" fontId="32" fillId="0" borderId="0"/>
    <xf numFmtId="179" fontId="32" fillId="0" borderId="0"/>
    <xf numFmtId="179" fontId="32" fillId="0" borderId="0"/>
    <xf numFmtId="179" fontId="32" fillId="0" borderId="0"/>
    <xf numFmtId="0" fontId="2" fillId="0" borderId="0"/>
    <xf numFmtId="172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4" fillId="0" borderId="0"/>
    <xf numFmtId="0" fontId="24" fillId="0" borderId="0"/>
    <xf numFmtId="170" fontId="25" fillId="0" borderId="0"/>
    <xf numFmtId="170" fontId="25" fillId="0" borderId="0"/>
    <xf numFmtId="170" fontId="25" fillId="0" borderId="0"/>
    <xf numFmtId="170" fontId="25" fillId="0" borderId="0"/>
    <xf numFmtId="17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9" fontId="32" fillId="0" borderId="0"/>
    <xf numFmtId="0" fontId="32" fillId="0" borderId="0"/>
    <xf numFmtId="0" fontId="32" fillId="0" borderId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21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0" fontId="25" fillId="0" borderId="0"/>
    <xf numFmtId="0" fontId="1" fillId="0" borderId="0"/>
    <xf numFmtId="0" fontId="32" fillId="0" borderId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91" fontId="2" fillId="0" borderId="0" applyFill="0" applyBorder="0" applyAlignment="0" applyProtection="0"/>
    <xf numFmtId="188" fontId="34" fillId="0" borderId="0" applyFill="0" applyBorder="0" applyAlignment="0"/>
    <xf numFmtId="188" fontId="34" fillId="0" borderId="0" applyFill="0" applyBorder="0" applyAlignment="0"/>
    <xf numFmtId="189" fontId="34" fillId="0" borderId="0" applyFill="0" applyBorder="0" applyAlignment="0"/>
    <xf numFmtId="189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90" fontId="34" fillId="0" borderId="0" applyFill="0" applyBorder="0" applyAlignment="0"/>
    <xf numFmtId="190" fontId="34" fillId="0" borderId="0" applyFill="0" applyBorder="0" applyAlignment="0"/>
    <xf numFmtId="189" fontId="34" fillId="0" borderId="0" applyFill="0" applyBorder="0" applyAlignment="0"/>
    <xf numFmtId="189" fontId="34" fillId="0" borderId="0" applyFill="0" applyBorder="0" applyAlignment="0"/>
    <xf numFmtId="0" fontId="6" fillId="0" borderId="20" applyAlignment="0">
      <alignment horizontal="right"/>
    </xf>
    <xf numFmtId="49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47" fillId="0" borderId="0"/>
    <xf numFmtId="0" fontId="2" fillId="0" borderId="0"/>
    <xf numFmtId="0" fontId="51" fillId="0" borderId="0"/>
  </cellStyleXfs>
  <cellXfs count="345">
    <xf numFmtId="0" fontId="0" fillId="0" borderId="0" xfId="0"/>
    <xf numFmtId="171" fontId="19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0" fillId="0" borderId="0" xfId="658" applyFont="1" applyAlignment="1">
      <alignment vertical="center"/>
    </xf>
    <xf numFmtId="49" fontId="20" fillId="0" borderId="0" xfId="658" applyNumberFormat="1" applyFont="1" applyAlignment="1">
      <alignment horizontal="left" vertical="center"/>
    </xf>
    <xf numFmtId="49" fontId="20" fillId="0" borderId="0" xfId="658" applyNumberFormat="1" applyFont="1" applyAlignment="1">
      <alignment horizontal="center" vertical="center"/>
    </xf>
    <xf numFmtId="0" fontId="9" fillId="0" borderId="0" xfId="658" applyFont="1" applyAlignment="1">
      <alignment vertical="center"/>
    </xf>
    <xf numFmtId="0" fontId="10" fillId="0" borderId="0" xfId="658" applyFont="1" applyAlignment="1">
      <alignment vertical="center"/>
    </xf>
    <xf numFmtId="49" fontId="15" fillId="0" borderId="0" xfId="658" applyNumberFormat="1" applyFont="1" applyAlignment="1">
      <alignment horizontal="left" vertical="center"/>
    </xf>
    <xf numFmtId="0" fontId="16" fillId="0" borderId="0" xfId="658" applyFont="1" applyAlignment="1">
      <alignment horizontal="left" vertical="center"/>
    </xf>
    <xf numFmtId="49" fontId="10" fillId="0" borderId="0" xfId="658" applyNumberFormat="1" applyFont="1" applyAlignment="1">
      <alignment horizontal="center" vertical="center"/>
    </xf>
    <xf numFmtId="0" fontId="11" fillId="0" borderId="0" xfId="658" applyFont="1" applyAlignment="1">
      <alignment horizontal="right" vertical="center"/>
    </xf>
    <xf numFmtId="0" fontId="11" fillId="0" borderId="0" xfId="658" applyFont="1" applyAlignment="1">
      <alignment vertical="center"/>
    </xf>
    <xf numFmtId="0" fontId="22" fillId="0" borderId="0" xfId="658" applyFont="1" applyAlignment="1">
      <alignment vertical="center"/>
    </xf>
    <xf numFmtId="49" fontId="16" fillId="0" borderId="0" xfId="658" applyNumberFormat="1" applyFont="1" applyBorder="1" applyAlignment="1">
      <alignment horizontal="left" vertical="center"/>
    </xf>
    <xf numFmtId="0" fontId="18" fillId="0" borderId="0" xfId="658" applyFont="1" applyAlignment="1">
      <alignment horizontal="left" vertical="center"/>
    </xf>
    <xf numFmtId="49" fontId="9" fillId="0" borderId="0" xfId="658" applyNumberFormat="1" applyFont="1" applyAlignment="1">
      <alignment horizontal="center" vertical="center"/>
    </xf>
    <xf numFmtId="1" fontId="15" fillId="0" borderId="15" xfId="658" applyNumberFormat="1" applyFont="1" applyBorder="1" applyAlignment="1">
      <alignment horizontal="center" vertical="center"/>
    </xf>
    <xf numFmtId="1" fontId="15" fillId="0" borderId="1" xfId="658" applyNumberFormat="1" applyFont="1" applyBorder="1" applyAlignment="1">
      <alignment horizontal="center" vertical="center"/>
    </xf>
    <xf numFmtId="0" fontId="15" fillId="0" borderId="16" xfId="658" applyFont="1" applyBorder="1" applyAlignment="1">
      <alignment horizontal="right" vertical="center"/>
    </xf>
    <xf numFmtId="0" fontId="15" fillId="0" borderId="17" xfId="658" applyFont="1" applyBorder="1" applyAlignment="1">
      <alignment horizontal="left" vertical="center"/>
    </xf>
    <xf numFmtId="49" fontId="15" fillId="0" borderId="18" xfId="658" applyNumberFormat="1" applyFont="1" applyBorder="1" applyAlignment="1">
      <alignment horizontal="center" vertical="center"/>
    </xf>
    <xf numFmtId="0" fontId="15" fillId="0" borderId="18" xfId="658" applyFont="1" applyBorder="1" applyAlignment="1">
      <alignment horizontal="center" vertical="center"/>
    </xf>
    <xf numFmtId="49" fontId="15" fillId="0" borderId="16" xfId="658" applyNumberFormat="1" applyFont="1" applyBorder="1" applyAlignment="1">
      <alignment horizontal="center" vertical="center"/>
    </xf>
    <xf numFmtId="0" fontId="15" fillId="0" borderId="19" xfId="658" applyFont="1" applyBorder="1" applyAlignment="1">
      <alignment horizontal="left" vertical="center"/>
    </xf>
    <xf numFmtId="0" fontId="15" fillId="0" borderId="0" xfId="658" applyFont="1" applyAlignment="1">
      <alignment vertical="center"/>
    </xf>
    <xf numFmtId="0" fontId="9" fillId="0" borderId="4" xfId="658" applyFont="1" applyBorder="1" applyAlignment="1">
      <alignment horizontal="center" vertical="center"/>
    </xf>
    <xf numFmtId="0" fontId="6" fillId="0" borderId="20" xfId="658" applyFont="1" applyBorder="1" applyAlignment="1">
      <alignment horizontal="right" vertical="center"/>
    </xf>
    <xf numFmtId="0" fontId="3" fillId="0" borderId="21" xfId="658" applyFont="1" applyBorder="1" applyAlignment="1">
      <alignment horizontal="left" vertical="center"/>
    </xf>
    <xf numFmtId="0" fontId="7" fillId="0" borderId="3" xfId="658" applyFont="1" applyBorder="1" applyAlignment="1">
      <alignment horizontal="center" vertical="center"/>
    </xf>
    <xf numFmtId="2" fontId="10" fillId="0" borderId="3" xfId="658" applyNumberFormat="1" applyFont="1" applyBorder="1" applyAlignment="1">
      <alignment horizontal="center" vertical="center"/>
    </xf>
    <xf numFmtId="0" fontId="7" fillId="0" borderId="3" xfId="658" applyFont="1" applyBorder="1" applyAlignment="1">
      <alignment horizontal="left" vertical="center"/>
    </xf>
    <xf numFmtId="49" fontId="11" fillId="0" borderId="0" xfId="658" applyNumberFormat="1" applyFont="1" applyAlignment="1">
      <alignment horizontal="left" vertical="center"/>
    </xf>
    <xf numFmtId="0" fontId="22" fillId="0" borderId="0" xfId="658" applyFont="1" applyAlignment="1">
      <alignment horizontal="left" vertical="center"/>
    </xf>
    <xf numFmtId="49" fontId="16" fillId="0" borderId="0" xfId="658" applyNumberFormat="1" applyFont="1" applyAlignment="1">
      <alignment horizontal="left" vertical="center"/>
    </xf>
    <xf numFmtId="1" fontId="15" fillId="0" borderId="1" xfId="229" applyNumberFormat="1" applyFont="1" applyBorder="1" applyAlignment="1">
      <alignment horizontal="center" vertical="center"/>
    </xf>
    <xf numFmtId="49" fontId="15" fillId="0" borderId="17" xfId="658" applyNumberFormat="1" applyFont="1" applyBorder="1" applyAlignment="1">
      <alignment horizontal="center" vertical="center"/>
    </xf>
    <xf numFmtId="0" fontId="6" fillId="0" borderId="0" xfId="658" applyFont="1" applyAlignment="1">
      <alignment vertical="center"/>
    </xf>
    <xf numFmtId="0" fontId="3" fillId="0" borderId="0" xfId="658" applyFont="1" applyAlignment="1">
      <alignment vertical="center"/>
    </xf>
    <xf numFmtId="49" fontId="4" fillId="0" borderId="0" xfId="658" applyNumberFormat="1" applyFont="1" applyAlignment="1">
      <alignment horizontal="left" vertical="center"/>
    </xf>
    <xf numFmtId="0" fontId="13" fillId="0" borderId="0" xfId="658" applyFont="1" applyAlignment="1">
      <alignment horizontal="left" vertical="center"/>
    </xf>
    <xf numFmtId="0" fontId="12" fillId="0" borderId="0" xfId="658" applyFont="1" applyAlignment="1">
      <alignment horizontal="center" vertical="center"/>
    </xf>
    <xf numFmtId="2" fontId="3" fillId="0" borderId="0" xfId="658" applyNumberFormat="1" applyFont="1" applyAlignment="1">
      <alignment horizontal="left" vertical="center"/>
    </xf>
    <xf numFmtId="2" fontId="10" fillId="0" borderId="0" xfId="658" applyNumberFormat="1" applyFont="1" applyAlignment="1">
      <alignment horizontal="center" vertical="center"/>
    </xf>
    <xf numFmtId="0" fontId="7" fillId="0" borderId="0" xfId="658" applyFont="1" applyAlignment="1">
      <alignment vertical="center"/>
    </xf>
    <xf numFmtId="0" fontId="23" fillId="0" borderId="0" xfId="658" applyFont="1" applyAlignment="1">
      <alignment vertical="center"/>
    </xf>
    <xf numFmtId="0" fontId="8" fillId="0" borderId="0" xfId="658" applyFont="1" applyAlignment="1">
      <alignment vertical="center"/>
    </xf>
    <xf numFmtId="49" fontId="23" fillId="0" borderId="0" xfId="658" applyNumberFormat="1" applyFont="1" applyAlignment="1">
      <alignment horizontal="left" vertical="center"/>
    </xf>
    <xf numFmtId="0" fontId="23" fillId="0" borderId="0" xfId="658" applyFont="1" applyAlignment="1">
      <alignment horizontal="left" vertical="center"/>
    </xf>
    <xf numFmtId="0" fontId="23" fillId="0" borderId="0" xfId="658" applyFont="1" applyAlignment="1">
      <alignment horizontal="center" vertical="center"/>
    </xf>
    <xf numFmtId="2" fontId="23" fillId="0" borderId="0" xfId="658" applyNumberFormat="1" applyFont="1" applyAlignment="1">
      <alignment horizontal="left" vertical="center"/>
    </xf>
    <xf numFmtId="2" fontId="20" fillId="0" borderId="0" xfId="658" applyNumberFormat="1" applyFont="1" applyAlignment="1">
      <alignment horizontal="center" vertical="center"/>
    </xf>
    <xf numFmtId="49" fontId="7" fillId="0" borderId="0" xfId="658" applyNumberFormat="1" applyFont="1" applyAlignment="1">
      <alignment horizontal="left" vertical="center"/>
    </xf>
    <xf numFmtId="2" fontId="15" fillId="0" borderId="0" xfId="658" applyNumberFormat="1" applyFont="1" applyAlignment="1">
      <alignment vertical="center"/>
    </xf>
    <xf numFmtId="49" fontId="15" fillId="0" borderId="0" xfId="658" applyNumberFormat="1" applyFont="1" applyAlignment="1">
      <alignment vertical="center"/>
    </xf>
    <xf numFmtId="0" fontId="4" fillId="0" borderId="16" xfId="658" applyFont="1" applyBorder="1" applyAlignment="1">
      <alignment horizontal="right" vertical="center"/>
    </xf>
    <xf numFmtId="0" fontId="4" fillId="0" borderId="17" xfId="658" applyFont="1" applyBorder="1" applyAlignment="1">
      <alignment horizontal="left" vertical="center"/>
    </xf>
    <xf numFmtId="49" fontId="4" fillId="0" borderId="18" xfId="658" applyNumberFormat="1" applyFont="1" applyBorder="1" applyAlignment="1">
      <alignment horizontal="center" vertical="center"/>
    </xf>
    <xf numFmtId="0" fontId="4" fillId="0" borderId="18" xfId="658" applyFont="1" applyBorder="1" applyAlignment="1">
      <alignment horizontal="center" vertical="center"/>
    </xf>
    <xf numFmtId="2" fontId="15" fillId="0" borderId="17" xfId="658" applyNumberFormat="1" applyFont="1" applyBorder="1" applyAlignment="1">
      <alignment horizontal="center" vertical="center"/>
    </xf>
    <xf numFmtId="0" fontId="4" fillId="0" borderId="19" xfId="658" applyFont="1" applyBorder="1" applyAlignment="1">
      <alignment horizontal="left" vertical="center"/>
    </xf>
    <xf numFmtId="0" fontId="4" fillId="0" borderId="0" xfId="658" applyFont="1" applyAlignment="1">
      <alignment vertical="center"/>
    </xf>
    <xf numFmtId="2" fontId="17" fillId="0" borderId="3" xfId="658" applyNumberFormat="1" applyFont="1" applyBorder="1" applyAlignment="1">
      <alignment horizontal="center" vertical="center"/>
    </xf>
    <xf numFmtId="0" fontId="12" fillId="0" borderId="0" xfId="658" applyFont="1" applyAlignment="1">
      <alignment horizontal="left" vertical="center"/>
    </xf>
    <xf numFmtId="2" fontId="6" fillId="0" borderId="0" xfId="658" applyNumberFormat="1" applyFont="1" applyAlignment="1">
      <alignment horizontal="left" vertical="center"/>
    </xf>
    <xf numFmtId="1" fontId="4" fillId="0" borderId="10" xfId="658" applyNumberFormat="1" applyFont="1" applyBorder="1" applyAlignment="1">
      <alignment horizontal="center" vertical="center"/>
    </xf>
    <xf numFmtId="1" fontId="4" fillId="0" borderId="14" xfId="658" applyNumberFormat="1" applyFont="1" applyBorder="1" applyAlignment="1">
      <alignment horizontal="center" vertical="center"/>
    </xf>
    <xf numFmtId="2" fontId="3" fillId="0" borderId="0" xfId="658" applyNumberFormat="1" applyFont="1" applyAlignment="1">
      <alignment horizontal="center" vertical="center"/>
    </xf>
    <xf numFmtId="2" fontId="23" fillId="0" borderId="0" xfId="658" applyNumberFormat="1" applyFont="1" applyAlignment="1">
      <alignment horizontal="center" vertical="center"/>
    </xf>
    <xf numFmtId="2" fontId="6" fillId="0" borderId="0" xfId="658" applyNumberFormat="1" applyFont="1" applyAlignment="1">
      <alignment horizontal="center" vertical="center"/>
    </xf>
    <xf numFmtId="49" fontId="3" fillId="0" borderId="0" xfId="658" applyNumberFormat="1" applyFont="1" applyAlignment="1">
      <alignment horizontal="center" vertical="center"/>
    </xf>
    <xf numFmtId="0" fontId="7" fillId="0" borderId="0" xfId="658" applyFont="1" applyAlignment="1">
      <alignment horizontal="right" vertical="center"/>
    </xf>
    <xf numFmtId="49" fontId="8" fillId="0" borderId="0" xfId="658" applyNumberFormat="1" applyFont="1" applyAlignment="1">
      <alignment horizontal="left" vertical="center"/>
    </xf>
    <xf numFmtId="49" fontId="23" fillId="0" borderId="0" xfId="658" applyNumberFormat="1" applyFont="1" applyAlignment="1">
      <alignment horizontal="center" vertical="center"/>
    </xf>
    <xf numFmtId="49" fontId="4" fillId="0" borderId="16" xfId="658" applyNumberFormat="1" applyFont="1" applyBorder="1" applyAlignment="1">
      <alignment horizontal="center" vertical="center"/>
    </xf>
    <xf numFmtId="171" fontId="10" fillId="0" borderId="3" xfId="658" applyNumberFormat="1" applyFont="1" applyBorder="1" applyAlignment="1">
      <alignment horizontal="center" vertical="center"/>
    </xf>
    <xf numFmtId="49" fontId="6" fillId="0" borderId="0" xfId="658" applyNumberFormat="1" applyFont="1" applyAlignment="1">
      <alignment horizontal="center" vertical="center"/>
    </xf>
    <xf numFmtId="1" fontId="15" fillId="0" borderId="18" xfId="229" applyNumberFormat="1" applyFont="1" applyBorder="1" applyAlignment="1">
      <alignment horizontal="center" vertical="center"/>
    </xf>
    <xf numFmtId="0" fontId="15" fillId="0" borderId="1" xfId="658" applyFont="1" applyBorder="1" applyAlignment="1">
      <alignment horizontal="right" vertical="center"/>
    </xf>
    <xf numFmtId="0" fontId="15" fillId="0" borderId="17" xfId="658" applyFont="1" applyBorder="1" applyAlignment="1">
      <alignment horizontal="center" vertical="center"/>
    </xf>
    <xf numFmtId="0" fontId="12" fillId="0" borderId="0" xfId="658" applyFont="1" applyAlignment="1">
      <alignment vertical="center"/>
    </xf>
    <xf numFmtId="2" fontId="10" fillId="0" borderId="0" xfId="658" applyNumberFormat="1" applyFont="1" applyAlignment="1">
      <alignment vertical="center"/>
    </xf>
    <xf numFmtId="49" fontId="10" fillId="0" borderId="0" xfId="658" applyNumberFormat="1" applyFont="1" applyAlignment="1">
      <alignment vertical="center"/>
    </xf>
    <xf numFmtId="0" fontId="4" fillId="0" borderId="16" xfId="229" applyFont="1" applyBorder="1" applyAlignment="1">
      <alignment horizontal="right" vertical="center"/>
    </xf>
    <xf numFmtId="0" fontId="4" fillId="0" borderId="17" xfId="229" applyFont="1" applyBorder="1" applyAlignment="1">
      <alignment horizontal="left" vertical="center"/>
    </xf>
    <xf numFmtId="49" fontId="4" fillId="0" borderId="18" xfId="229" applyNumberFormat="1" applyFont="1" applyBorder="1" applyAlignment="1">
      <alignment horizontal="center" vertical="center"/>
    </xf>
    <xf numFmtId="0" fontId="4" fillId="0" borderId="18" xfId="229" applyFont="1" applyBorder="1" applyAlignment="1">
      <alignment horizontal="center" vertical="center"/>
    </xf>
    <xf numFmtId="0" fontId="15" fillId="0" borderId="18" xfId="229" applyFont="1" applyBorder="1" applyAlignment="1">
      <alignment horizontal="center" vertical="center"/>
    </xf>
    <xf numFmtId="2" fontId="15" fillId="0" borderId="17" xfId="229" applyNumberFormat="1" applyFont="1" applyBorder="1" applyAlignment="1">
      <alignment horizontal="center" vertical="center"/>
    </xf>
    <xf numFmtId="49" fontId="15" fillId="0" borderId="16" xfId="229" applyNumberFormat="1" applyFont="1" applyBorder="1" applyAlignment="1">
      <alignment horizontal="center" vertical="center"/>
    </xf>
    <xf numFmtId="0" fontId="4" fillId="0" borderId="19" xfId="229" applyFont="1" applyBorder="1" applyAlignment="1">
      <alignment horizontal="left" vertical="center"/>
    </xf>
    <xf numFmtId="0" fontId="4" fillId="0" borderId="0" xfId="229" applyFont="1" applyAlignment="1">
      <alignment vertical="center"/>
    </xf>
    <xf numFmtId="0" fontId="9" fillId="0" borderId="4" xfId="229" applyFont="1" applyBorder="1" applyAlignment="1">
      <alignment horizontal="center" vertical="center"/>
    </xf>
    <xf numFmtId="2" fontId="17" fillId="0" borderId="3" xfId="229" applyNumberFormat="1" applyFont="1" applyBorder="1" applyAlignment="1">
      <alignment horizontal="center" vertical="center"/>
    </xf>
    <xf numFmtId="0" fontId="6" fillId="0" borderId="0" xfId="229" applyFont="1" applyAlignment="1">
      <alignment vertical="center"/>
    </xf>
    <xf numFmtId="1" fontId="4" fillId="0" borderId="10" xfId="229" applyNumberFormat="1" applyFont="1" applyBorder="1" applyAlignment="1">
      <alignment horizontal="center" vertical="center"/>
    </xf>
    <xf numFmtId="1" fontId="4" fillId="0" borderId="14" xfId="229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170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2" fontId="36" fillId="0" borderId="0" xfId="658" applyNumberFormat="1" applyFont="1" applyAlignment="1">
      <alignment horizontal="center" vertical="center"/>
    </xf>
    <xf numFmtId="49" fontId="36" fillId="0" borderId="0" xfId="658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0" xfId="673" applyFont="1" applyAlignment="1">
      <alignment vertical="center"/>
    </xf>
    <xf numFmtId="49" fontId="20" fillId="0" borderId="0" xfId="673" applyNumberFormat="1" applyFont="1" applyAlignment="1">
      <alignment horizontal="left" vertical="center"/>
    </xf>
    <xf numFmtId="0" fontId="20" fillId="0" borderId="0" xfId="673" applyFont="1" applyAlignment="1">
      <alignment horizontal="left" vertical="center"/>
    </xf>
    <xf numFmtId="49" fontId="22" fillId="0" borderId="0" xfId="673" applyNumberFormat="1" applyFont="1" applyAlignment="1">
      <alignment horizontal="center" vertical="center"/>
    </xf>
    <xf numFmtId="0" fontId="9" fillId="0" borderId="0" xfId="673" applyFont="1" applyAlignment="1">
      <alignment horizontal="center" vertical="center"/>
    </xf>
    <xf numFmtId="0" fontId="9" fillId="0" borderId="0" xfId="673" applyFont="1" applyAlignment="1">
      <alignment vertical="center"/>
    </xf>
    <xf numFmtId="0" fontId="10" fillId="0" borderId="0" xfId="673" applyFont="1" applyAlignment="1">
      <alignment vertical="center"/>
    </xf>
    <xf numFmtId="49" fontId="15" fillId="0" borderId="0" xfId="673" applyNumberFormat="1" applyFont="1" applyAlignment="1">
      <alignment horizontal="left" vertical="center"/>
    </xf>
    <xf numFmtId="0" fontId="16" fillId="0" borderId="0" xfId="673" applyFont="1" applyAlignment="1">
      <alignment horizontal="left" vertical="center"/>
    </xf>
    <xf numFmtId="0" fontId="18" fillId="0" borderId="0" xfId="673" applyFont="1" applyAlignment="1">
      <alignment horizontal="center" vertical="center"/>
    </xf>
    <xf numFmtId="49" fontId="10" fillId="0" borderId="0" xfId="673" applyNumberFormat="1" applyFont="1" applyAlignment="1">
      <alignment horizontal="center" vertical="center"/>
    </xf>
    <xf numFmtId="0" fontId="11" fillId="0" borderId="0" xfId="673" applyFont="1" applyAlignment="1">
      <alignment vertical="center"/>
    </xf>
    <xf numFmtId="0" fontId="22" fillId="0" borderId="0" xfId="673" applyFont="1" applyAlignment="1">
      <alignment horizontal="center" vertical="center"/>
    </xf>
    <xf numFmtId="0" fontId="22" fillId="0" borderId="0" xfId="673" applyFont="1" applyAlignment="1">
      <alignment horizontal="left" vertical="center"/>
    </xf>
    <xf numFmtId="0" fontId="22" fillId="0" borderId="0" xfId="673" applyFont="1" applyAlignment="1">
      <alignment vertical="center"/>
    </xf>
    <xf numFmtId="49" fontId="16" fillId="0" borderId="0" xfId="673" applyNumberFormat="1" applyFont="1" applyAlignment="1">
      <alignment horizontal="left" vertical="center"/>
    </xf>
    <xf numFmtId="0" fontId="18" fillId="0" borderId="0" xfId="673" applyFont="1" applyAlignment="1">
      <alignment horizontal="left" vertical="center"/>
    </xf>
    <xf numFmtId="1" fontId="15" fillId="0" borderId="15" xfId="229" applyNumberFormat="1" applyFont="1" applyBorder="1" applyAlignment="1">
      <alignment horizontal="center" vertical="center"/>
    </xf>
    <xf numFmtId="1" fontId="15" fillId="0" borderId="1" xfId="674" applyNumberFormat="1" applyFont="1" applyBorder="1" applyAlignment="1">
      <alignment horizontal="center" vertical="center"/>
    </xf>
    <xf numFmtId="0" fontId="15" fillId="0" borderId="16" xfId="673" applyFont="1" applyBorder="1" applyAlignment="1">
      <alignment horizontal="right" vertical="center"/>
    </xf>
    <xf numFmtId="0" fontId="15" fillId="0" borderId="17" xfId="673" applyFont="1" applyBorder="1" applyAlignment="1">
      <alignment horizontal="left" vertical="center"/>
    </xf>
    <xf numFmtId="49" fontId="15" fillId="0" borderId="18" xfId="673" applyNumberFormat="1" applyFont="1" applyBorder="1" applyAlignment="1">
      <alignment horizontal="center" vertical="center"/>
    </xf>
    <xf numFmtId="0" fontId="15" fillId="0" borderId="18" xfId="673" applyFont="1" applyBorder="1" applyAlignment="1">
      <alignment horizontal="center" vertical="center"/>
    </xf>
    <xf numFmtId="0" fontId="15" fillId="0" borderId="16" xfId="673" applyFont="1" applyBorder="1" applyAlignment="1">
      <alignment horizontal="center" vertical="center"/>
    </xf>
    <xf numFmtId="0" fontId="15" fillId="0" borderId="26" xfId="673" applyFont="1" applyBorder="1" applyAlignment="1">
      <alignment horizontal="center" vertical="center"/>
    </xf>
    <xf numFmtId="0" fontId="15" fillId="0" borderId="19" xfId="673" applyFont="1" applyBorder="1" applyAlignment="1">
      <alignment horizontal="left" vertical="center"/>
    </xf>
    <xf numFmtId="0" fontId="15" fillId="0" borderId="0" xfId="673" applyFont="1" applyAlignment="1">
      <alignment vertical="center"/>
    </xf>
    <xf numFmtId="0" fontId="9" fillId="0" borderId="3" xfId="674" applyFont="1" applyBorder="1" applyAlignment="1">
      <alignment horizontal="center" vertical="center"/>
    </xf>
    <xf numFmtId="0" fontId="9" fillId="0" borderId="20" xfId="673" applyFont="1" applyBorder="1" applyAlignment="1">
      <alignment horizontal="right" vertical="center"/>
    </xf>
    <xf numFmtId="0" fontId="10" fillId="0" borderId="21" xfId="673" applyFont="1" applyBorder="1" applyAlignment="1">
      <alignment horizontal="left" vertical="center"/>
    </xf>
    <xf numFmtId="170" fontId="9" fillId="0" borderId="3" xfId="673" applyNumberFormat="1" applyFont="1" applyBorder="1" applyAlignment="1">
      <alignment horizontal="center" vertical="center"/>
    </xf>
    <xf numFmtId="0" fontId="11" fillId="0" borderId="3" xfId="673" applyFont="1" applyBorder="1" applyAlignment="1">
      <alignment horizontal="center" vertical="center"/>
    </xf>
    <xf numFmtId="0" fontId="11" fillId="0" borderId="20" xfId="673" applyFont="1" applyBorder="1" applyAlignment="1">
      <alignment horizontal="center" vertical="center"/>
    </xf>
    <xf numFmtId="0" fontId="10" fillId="0" borderId="27" xfId="673" applyFont="1" applyBorder="1" applyAlignment="1">
      <alignment horizontal="center" vertical="center"/>
    </xf>
    <xf numFmtId="0" fontId="11" fillId="0" borderId="28" xfId="674" applyNumberFormat="1" applyFont="1" applyBorder="1" applyAlignment="1">
      <alignment horizontal="center" vertical="center"/>
    </xf>
    <xf numFmtId="2" fontId="10" fillId="4" borderId="21" xfId="673" applyNumberFormat="1" applyFont="1" applyFill="1" applyBorder="1" applyAlignment="1">
      <alignment horizontal="center" vertical="center"/>
    </xf>
    <xf numFmtId="0" fontId="9" fillId="4" borderId="3" xfId="673" applyFont="1" applyFill="1" applyBorder="1" applyAlignment="1">
      <alignment horizontal="center" vertical="center"/>
    </xf>
    <xf numFmtId="0" fontId="11" fillId="0" borderId="3" xfId="673" applyFont="1" applyBorder="1" applyAlignment="1">
      <alignment horizontal="left" vertical="center"/>
    </xf>
    <xf numFmtId="0" fontId="9" fillId="0" borderId="0" xfId="674" applyFont="1" applyAlignment="1">
      <alignment vertical="center"/>
    </xf>
    <xf numFmtId="0" fontId="10" fillId="0" borderId="29" xfId="673" applyFont="1" applyBorder="1" applyAlignment="1">
      <alignment horizontal="center" vertical="center"/>
    </xf>
    <xf numFmtId="49" fontId="11" fillId="0" borderId="0" xfId="673" applyNumberFormat="1" applyFont="1" applyAlignment="1">
      <alignment horizontal="left" vertical="center"/>
    </xf>
    <xf numFmtId="0" fontId="9" fillId="0" borderId="0" xfId="673" applyFont="1" applyBorder="1" applyAlignment="1">
      <alignment vertical="center"/>
    </xf>
    <xf numFmtId="0" fontId="2" fillId="0" borderId="0" xfId="673"/>
    <xf numFmtId="0" fontId="9" fillId="0" borderId="4" xfId="674" applyFont="1" applyBorder="1" applyAlignment="1">
      <alignment horizontal="center" vertical="center"/>
    </xf>
    <xf numFmtId="0" fontId="9" fillId="0" borderId="5" xfId="674" applyFont="1" applyBorder="1" applyAlignment="1">
      <alignment horizontal="center" vertical="center"/>
    </xf>
    <xf numFmtId="0" fontId="9" fillId="4" borderId="3" xfId="658" applyFont="1" applyFill="1" applyBorder="1" applyAlignment="1">
      <alignment horizontal="center" vertical="center"/>
    </xf>
    <xf numFmtId="0" fontId="8" fillId="0" borderId="0" xfId="229" applyFont="1" applyAlignment="1">
      <alignment vertical="center"/>
    </xf>
    <xf numFmtId="0" fontId="8" fillId="0" borderId="0" xfId="84" applyFont="1" applyAlignment="1">
      <alignment vertical="center"/>
    </xf>
    <xf numFmtId="187" fontId="41" fillId="0" borderId="0" xfId="229" applyNumberFormat="1" applyFont="1" applyFill="1" applyBorder="1" applyAlignment="1">
      <alignment horizontal="center" vertical="center"/>
    </xf>
    <xf numFmtId="0" fontId="6" fillId="0" borderId="0" xfId="229" applyFont="1" applyAlignment="1">
      <alignment horizontal="center" vertical="center"/>
    </xf>
    <xf numFmtId="170" fontId="4" fillId="0" borderId="0" xfId="229" applyNumberFormat="1" applyFont="1" applyAlignment="1">
      <alignment horizontal="center" vertical="center"/>
    </xf>
    <xf numFmtId="0" fontId="5" fillId="0" borderId="0" xfId="229" applyFont="1" applyAlignment="1">
      <alignment horizontal="center" vertical="center"/>
    </xf>
    <xf numFmtId="49" fontId="6" fillId="0" borderId="0" xfId="84" applyNumberFormat="1" applyFont="1" applyAlignment="1">
      <alignment horizontal="center" vertical="center"/>
    </xf>
    <xf numFmtId="0" fontId="10" fillId="0" borderId="0" xfId="71" applyFont="1" applyAlignment="1">
      <alignment horizontal="left"/>
    </xf>
    <xf numFmtId="170" fontId="7" fillId="0" borderId="0" xfId="229" applyNumberFormat="1" applyFont="1" applyAlignment="1">
      <alignment horizontal="center" vertical="center"/>
    </xf>
    <xf numFmtId="170" fontId="23" fillId="0" borderId="0" xfId="658" applyNumberFormat="1" applyFont="1" applyAlignment="1">
      <alignment horizontal="left" vertical="center"/>
    </xf>
    <xf numFmtId="49" fontId="13" fillId="0" borderId="0" xfId="658" applyNumberFormat="1" applyFont="1" applyAlignment="1">
      <alignment horizontal="left" vertical="center"/>
    </xf>
    <xf numFmtId="0" fontId="6" fillId="0" borderId="0" xfId="229" applyFont="1" applyBorder="1" applyAlignment="1">
      <alignment vertical="center"/>
    </xf>
    <xf numFmtId="49" fontId="8" fillId="0" borderId="0" xfId="84" applyNumberFormat="1" applyFont="1" applyAlignment="1">
      <alignment horizontal="center" vertical="center"/>
    </xf>
    <xf numFmtId="0" fontId="6" fillId="0" borderId="0" xfId="229" applyFont="1" applyBorder="1" applyAlignment="1">
      <alignment horizontal="center" vertical="center"/>
    </xf>
    <xf numFmtId="49" fontId="3" fillId="0" borderId="0" xfId="84" applyNumberFormat="1" applyFont="1" applyAlignment="1">
      <alignment horizontal="center" vertical="center"/>
    </xf>
    <xf numFmtId="0" fontId="9" fillId="0" borderId="0" xfId="71" applyFont="1" applyAlignment="1">
      <alignment horizontal="left"/>
    </xf>
    <xf numFmtId="0" fontId="4" fillId="0" borderId="24" xfId="229" applyFont="1" applyBorder="1" applyAlignment="1">
      <alignment horizontal="center" vertical="center" wrapText="1"/>
    </xf>
    <xf numFmtId="0" fontId="4" fillId="0" borderId="11" xfId="229" applyFont="1" applyBorder="1" applyAlignment="1">
      <alignment horizontal="right" vertical="center"/>
    </xf>
    <xf numFmtId="0" fontId="4" fillId="0" borderId="12" xfId="229" applyFont="1" applyBorder="1" applyAlignment="1">
      <alignment horizontal="left" vertical="center"/>
    </xf>
    <xf numFmtId="0" fontId="4" fillId="0" borderId="18" xfId="229" applyFont="1" applyBorder="1" applyAlignment="1">
      <alignment horizontal="center" vertical="center" wrapText="1"/>
    </xf>
    <xf numFmtId="0" fontId="4" fillId="0" borderId="16" xfId="658" applyFont="1" applyBorder="1" applyAlignment="1">
      <alignment horizontal="center" vertical="center"/>
    </xf>
    <xf numFmtId="0" fontId="4" fillId="0" borderId="24" xfId="229" applyFont="1" applyBorder="1" applyAlignment="1">
      <alignment horizontal="center" vertical="center"/>
    </xf>
    <xf numFmtId="0" fontId="4" fillId="0" borderId="23" xfId="71" applyFont="1" applyBorder="1" applyAlignment="1">
      <alignment horizontal="left" vertical="center"/>
    </xf>
    <xf numFmtId="0" fontId="40" fillId="0" borderId="26" xfId="229" applyFont="1" applyBorder="1" applyAlignment="1">
      <alignment horizontal="center" vertical="center"/>
    </xf>
    <xf numFmtId="0" fontId="6" fillId="0" borderId="11" xfId="229" applyFont="1" applyBorder="1" applyAlignment="1">
      <alignment horizontal="right" vertical="center"/>
    </xf>
    <xf numFmtId="0" fontId="3" fillId="0" borderId="12" xfId="229" applyFont="1" applyBorder="1" applyAlignment="1">
      <alignment horizontal="left" vertical="center"/>
    </xf>
    <xf numFmtId="170" fontId="6" fillId="0" borderId="8" xfId="229" applyNumberFormat="1" applyFont="1" applyBorder="1" applyAlignment="1">
      <alignment horizontal="center" vertical="center"/>
    </xf>
    <xf numFmtId="170" fontId="7" fillId="0" borderId="8" xfId="229" applyNumberFormat="1" applyFont="1" applyBorder="1" applyAlignment="1">
      <alignment horizontal="center" vertical="center"/>
    </xf>
    <xf numFmtId="49" fontId="7" fillId="0" borderId="30" xfId="676" applyNumberFormat="1" applyFont="1" applyBorder="1" applyAlignment="1">
      <alignment horizontal="center" vertical="center"/>
    </xf>
    <xf numFmtId="1" fontId="40" fillId="0" borderId="26" xfId="229" applyNumberFormat="1" applyFont="1" applyBorder="1" applyAlignment="1">
      <alignment horizontal="center" vertical="center"/>
    </xf>
    <xf numFmtId="1" fontId="41" fillId="0" borderId="26" xfId="229" applyNumberFormat="1" applyFont="1" applyBorder="1" applyAlignment="1">
      <alignment horizontal="left" vertical="center"/>
    </xf>
    <xf numFmtId="0" fontId="3" fillId="0" borderId="33" xfId="229" applyFont="1" applyBorder="1" applyAlignment="1">
      <alignment horizontal="center" vertical="center"/>
    </xf>
    <xf numFmtId="0" fontId="6" fillId="0" borderId="0" xfId="229" applyFont="1" applyBorder="1" applyAlignment="1">
      <alignment horizontal="right" vertical="center"/>
    </xf>
    <xf numFmtId="0" fontId="3" fillId="0" borderId="7" xfId="229" applyFont="1" applyBorder="1" applyAlignment="1">
      <alignment horizontal="left" vertical="center"/>
    </xf>
    <xf numFmtId="170" fontId="6" fillId="0" borderId="6" xfId="229" applyNumberFormat="1" applyFont="1" applyBorder="1" applyAlignment="1">
      <alignment horizontal="center" vertical="center"/>
    </xf>
    <xf numFmtId="170" fontId="7" fillId="0" borderId="6" xfId="229" applyNumberFormat="1" applyFont="1" applyBorder="1" applyAlignment="1">
      <alignment horizontal="center" vertical="center"/>
    </xf>
    <xf numFmtId="1" fontId="3" fillId="0" borderId="6" xfId="229" applyNumberFormat="1" applyFont="1" applyBorder="1" applyAlignment="1">
      <alignment horizontal="center" vertical="center"/>
    </xf>
    <xf numFmtId="49" fontId="7" fillId="0" borderId="25" xfId="676" applyNumberFormat="1" applyFont="1" applyBorder="1" applyAlignment="1">
      <alignment horizontal="center" vertical="center"/>
    </xf>
    <xf numFmtId="49" fontId="7" fillId="0" borderId="3" xfId="229" applyNumberFormat="1" applyFont="1" applyBorder="1" applyAlignment="1">
      <alignment horizontal="center" vertical="center"/>
    </xf>
    <xf numFmtId="49" fontId="7" fillId="0" borderId="20" xfId="229" applyNumberFormat="1" applyFont="1" applyBorder="1" applyAlignment="1">
      <alignment horizontal="center" vertical="center"/>
    </xf>
    <xf numFmtId="1" fontId="3" fillId="0" borderId="33" xfId="229" applyNumberFormat="1" applyFont="1" applyBorder="1" applyAlignment="1">
      <alignment horizontal="center" vertical="center"/>
    </xf>
    <xf numFmtId="1" fontId="7" fillId="0" borderId="33" xfId="229" applyNumberFormat="1" applyFont="1" applyBorder="1" applyAlignment="1">
      <alignment horizontal="left" vertical="center"/>
    </xf>
    <xf numFmtId="0" fontId="40" fillId="0" borderId="34" xfId="229" applyFont="1" applyBorder="1" applyAlignment="1">
      <alignment horizontal="center" vertical="center"/>
    </xf>
    <xf numFmtId="0" fontId="6" fillId="0" borderId="9" xfId="229" applyFont="1" applyBorder="1" applyAlignment="1">
      <alignment horizontal="right" vertical="center"/>
    </xf>
    <xf numFmtId="0" fontId="3" fillId="0" borderId="13" xfId="229" applyFont="1" applyBorder="1" applyAlignment="1">
      <alignment horizontal="left" vertical="center"/>
    </xf>
    <xf numFmtId="170" fontId="6" fillId="0" borderId="14" xfId="229" applyNumberFormat="1" applyFont="1" applyBorder="1" applyAlignment="1">
      <alignment horizontal="center" vertical="center"/>
    </xf>
    <xf numFmtId="170" fontId="7" fillId="0" borderId="14" xfId="229" applyNumberFormat="1" applyFont="1" applyBorder="1" applyAlignment="1">
      <alignment horizontal="center" vertical="center"/>
    </xf>
    <xf numFmtId="49" fontId="7" fillId="0" borderId="35" xfId="676" applyNumberFormat="1" applyFont="1" applyBorder="1" applyAlignment="1">
      <alignment horizontal="center" vertical="center"/>
    </xf>
    <xf numFmtId="1" fontId="3" fillId="0" borderId="36" xfId="229" applyNumberFormat="1" applyFont="1" applyBorder="1" applyAlignment="1">
      <alignment horizontal="center" vertical="center"/>
    </xf>
    <xf numFmtId="1" fontId="3" fillId="0" borderId="37" xfId="229" applyNumberFormat="1" applyFont="1" applyBorder="1" applyAlignment="1">
      <alignment horizontal="center" vertical="center"/>
    </xf>
    <xf numFmtId="1" fontId="40" fillId="0" borderId="34" xfId="229" applyNumberFormat="1" applyFont="1" applyBorder="1" applyAlignment="1">
      <alignment horizontal="center" vertical="center"/>
    </xf>
    <xf numFmtId="1" fontId="7" fillId="0" borderId="34" xfId="229" applyNumberFormat="1" applyFont="1" applyBorder="1" applyAlignment="1">
      <alignment horizontal="left" vertical="center"/>
    </xf>
    <xf numFmtId="0" fontId="9" fillId="0" borderId="0" xfId="71" applyFont="1"/>
    <xf numFmtId="0" fontId="4" fillId="0" borderId="23" xfId="71" applyFont="1" applyBorder="1" applyAlignment="1">
      <alignment horizontal="center" vertical="center"/>
    </xf>
    <xf numFmtId="0" fontId="7" fillId="0" borderId="12" xfId="229" applyFont="1" applyBorder="1" applyAlignment="1">
      <alignment horizontal="left" vertical="center"/>
    </xf>
    <xf numFmtId="49" fontId="7" fillId="0" borderId="31" xfId="676" applyNumberFormat="1" applyFont="1" applyBorder="1" applyAlignment="1">
      <alignment horizontal="center" vertical="center"/>
    </xf>
    <xf numFmtId="0" fontId="7" fillId="0" borderId="7" xfId="229" applyFont="1" applyBorder="1" applyAlignment="1">
      <alignment horizontal="center" vertical="center"/>
    </xf>
    <xf numFmtId="49" fontId="7" fillId="0" borderId="3" xfId="676" applyNumberFormat="1" applyFont="1" applyBorder="1" applyAlignment="1">
      <alignment horizontal="center" vertical="center"/>
    </xf>
    <xf numFmtId="49" fontId="6" fillId="0" borderId="3" xfId="229" applyNumberFormat="1" applyFont="1" applyBorder="1" applyAlignment="1">
      <alignment horizontal="center" vertical="center"/>
    </xf>
    <xf numFmtId="49" fontId="6" fillId="0" borderId="20" xfId="229" applyNumberFormat="1" applyFont="1" applyBorder="1" applyAlignment="1">
      <alignment horizontal="center" vertical="center"/>
    </xf>
    <xf numFmtId="0" fontId="7" fillId="0" borderId="13" xfId="229" applyFont="1" applyBorder="1" applyAlignment="1">
      <alignment horizontal="center" vertical="center"/>
    </xf>
    <xf numFmtId="49" fontId="7" fillId="0" borderId="36" xfId="676" applyNumberFormat="1" applyFont="1" applyBorder="1" applyAlignment="1">
      <alignment horizontal="center" vertical="center"/>
    </xf>
    <xf numFmtId="1" fontId="41" fillId="0" borderId="34" xfId="229" applyNumberFormat="1" applyFont="1" applyBorder="1" applyAlignment="1">
      <alignment horizontal="left" vertical="center"/>
    </xf>
    <xf numFmtId="0" fontId="4" fillId="0" borderId="26" xfId="229" applyFont="1" applyBorder="1" applyAlignment="1">
      <alignment horizontal="center" vertical="center" wrapText="1"/>
    </xf>
    <xf numFmtId="0" fontId="44" fillId="0" borderId="18" xfId="229" applyFont="1" applyBorder="1" applyAlignment="1">
      <alignment horizontal="center" vertical="center"/>
    </xf>
    <xf numFmtId="0" fontId="15" fillId="0" borderId="18" xfId="229" applyFont="1" applyBorder="1" applyAlignment="1">
      <alignment horizontal="center" vertical="center" wrapText="1"/>
    </xf>
    <xf numFmtId="0" fontId="45" fillId="0" borderId="18" xfId="229" applyFont="1" applyBorder="1" applyAlignment="1">
      <alignment horizontal="center" vertical="center" wrapText="1"/>
    </xf>
    <xf numFmtId="0" fontId="15" fillId="0" borderId="16" xfId="229" applyFont="1" applyBorder="1" applyAlignment="1">
      <alignment horizontal="center" vertical="center" wrapText="1"/>
    </xf>
    <xf numFmtId="0" fontId="44" fillId="0" borderId="19" xfId="229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9" fillId="0" borderId="3" xfId="84" applyFont="1" applyBorder="1" applyAlignment="1">
      <alignment horizontal="center" vertical="center"/>
    </xf>
    <xf numFmtId="2" fontId="36" fillId="0" borderId="2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2" fontId="46" fillId="0" borderId="31" xfId="229" applyNumberFormat="1" applyFont="1" applyBorder="1" applyAlignment="1">
      <alignment horizontal="center" vertical="center"/>
    </xf>
    <xf numFmtId="2" fontId="46" fillId="0" borderId="40" xfId="229" applyNumberFormat="1" applyFont="1" applyBorder="1" applyAlignment="1">
      <alignment horizontal="center" vertical="center"/>
    </xf>
    <xf numFmtId="171" fontId="46" fillId="0" borderId="32" xfId="229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49" fontId="20" fillId="0" borderId="0" xfId="225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18" xfId="229" applyFont="1" applyBorder="1" applyAlignment="1">
      <alignment horizontal="center" vertical="center"/>
    </xf>
    <xf numFmtId="49" fontId="4" fillId="0" borderId="24" xfId="84" applyNumberFormat="1" applyFont="1" applyBorder="1" applyAlignment="1">
      <alignment horizontal="center" vertical="center"/>
    </xf>
    <xf numFmtId="0" fontId="20" fillId="0" borderId="0" xfId="658" applyFont="1" applyAlignment="1">
      <alignment horizontal="left" vertical="center"/>
    </xf>
    <xf numFmtId="0" fontId="20" fillId="0" borderId="0" xfId="658" applyFont="1" applyAlignment="1">
      <alignment horizontal="center" vertical="center"/>
    </xf>
    <xf numFmtId="49" fontId="21" fillId="0" borderId="0" xfId="658" applyNumberFormat="1" applyFont="1" applyAlignment="1">
      <alignment horizontal="center" vertical="center"/>
    </xf>
    <xf numFmtId="0" fontId="22" fillId="0" borderId="0" xfId="658" applyFont="1" applyAlignment="1">
      <alignment horizontal="right" vertical="center"/>
    </xf>
    <xf numFmtId="0" fontId="20" fillId="0" borderId="0" xfId="658" applyFont="1" applyAlignment="1">
      <alignment horizontal="right" vertical="center"/>
    </xf>
    <xf numFmtId="0" fontId="6" fillId="0" borderId="3" xfId="658" applyFont="1" applyBorder="1" applyAlignment="1">
      <alignment horizontal="center" vertical="center"/>
    </xf>
    <xf numFmtId="170" fontId="6" fillId="0" borderId="3" xfId="658" applyNumberFormat="1" applyFont="1" applyFill="1" applyBorder="1" applyAlignment="1">
      <alignment horizontal="center" vertical="center"/>
    </xf>
    <xf numFmtId="0" fontId="10" fillId="0" borderId="3" xfId="658" applyFont="1" applyBorder="1" applyAlignment="1">
      <alignment horizontal="center" vertical="center"/>
    </xf>
    <xf numFmtId="0" fontId="9" fillId="0" borderId="3" xfId="658" applyFont="1" applyBorder="1" applyAlignment="1">
      <alignment horizontal="center" vertical="center"/>
    </xf>
    <xf numFmtId="2" fontId="9" fillId="0" borderId="0" xfId="658" applyNumberFormat="1" applyFont="1" applyAlignment="1">
      <alignment horizontal="center" vertical="center"/>
    </xf>
    <xf numFmtId="49" fontId="15" fillId="0" borderId="0" xfId="658" applyNumberFormat="1" applyFont="1" applyAlignment="1">
      <alignment horizontal="center" vertical="center"/>
    </xf>
    <xf numFmtId="2" fontId="22" fillId="0" borderId="0" xfId="658" applyNumberFormat="1" applyFont="1" applyAlignment="1">
      <alignment horizontal="center" vertical="center"/>
    </xf>
    <xf numFmtId="49" fontId="22" fillId="0" borderId="0" xfId="658" applyNumberFormat="1" applyFont="1" applyAlignment="1">
      <alignment horizontal="center" vertical="center"/>
    </xf>
    <xf numFmtId="2" fontId="15" fillId="0" borderId="18" xfId="658" applyNumberFormat="1" applyFont="1" applyBorder="1" applyAlignment="1">
      <alignment horizontal="center" vertical="center"/>
    </xf>
    <xf numFmtId="49" fontId="48" fillId="0" borderId="0" xfId="225" applyNumberFormat="1" applyFont="1" applyBorder="1" applyAlignment="1">
      <alignment horizontal="center"/>
    </xf>
    <xf numFmtId="49" fontId="48" fillId="0" borderId="0" xfId="229" applyNumberFormat="1" applyFont="1" applyBorder="1" applyAlignment="1">
      <alignment horizontal="left"/>
    </xf>
    <xf numFmtId="49" fontId="48" fillId="0" borderId="0" xfId="225" applyNumberFormat="1" applyFont="1" applyBorder="1" applyAlignment="1">
      <alignment horizontal="left"/>
    </xf>
    <xf numFmtId="49" fontId="48" fillId="0" borderId="0" xfId="71" applyNumberFormat="1" applyFont="1" applyBorder="1" applyAlignment="1">
      <alignment horizontal="center"/>
    </xf>
    <xf numFmtId="49" fontId="48" fillId="0" borderId="0" xfId="71" applyNumberFormat="1" applyFont="1" applyBorder="1" applyAlignment="1">
      <alignment horizontal="left"/>
    </xf>
    <xf numFmtId="0" fontId="39" fillId="4" borderId="3" xfId="229" applyFont="1" applyFill="1" applyBorder="1" applyAlignment="1">
      <alignment horizontal="center" vertical="center"/>
    </xf>
    <xf numFmtId="0" fontId="45" fillId="0" borderId="17" xfId="229" applyFont="1" applyBorder="1" applyAlignment="1">
      <alignment horizontal="center" vertical="center" wrapText="1"/>
    </xf>
    <xf numFmtId="0" fontId="44" fillId="0" borderId="17" xfId="229" applyFont="1" applyBorder="1" applyAlignment="1">
      <alignment horizontal="center" vertical="center"/>
    </xf>
    <xf numFmtId="0" fontId="49" fillId="0" borderId="18" xfId="658" applyFont="1" applyBorder="1" applyAlignment="1">
      <alignment horizontal="center" vertical="center"/>
    </xf>
    <xf numFmtId="0" fontId="50" fillId="0" borderId="18" xfId="658" applyFont="1" applyBorder="1" applyAlignment="1">
      <alignment horizontal="center" vertical="center"/>
    </xf>
    <xf numFmtId="170" fontId="12" fillId="0" borderId="6" xfId="229" applyNumberFormat="1" applyFont="1" applyBorder="1" applyAlignment="1">
      <alignment horizontal="center" vertical="center"/>
    </xf>
    <xf numFmtId="0" fontId="10" fillId="0" borderId="28" xfId="673" applyFont="1" applyBorder="1" applyAlignment="1">
      <alignment horizontal="center" vertical="center"/>
    </xf>
    <xf numFmtId="0" fontId="15" fillId="0" borderId="24" xfId="673" applyFont="1" applyBorder="1" applyAlignment="1">
      <alignment horizontal="center" vertical="center"/>
    </xf>
    <xf numFmtId="2" fontId="10" fillId="4" borderId="3" xfId="658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9" fontId="17" fillId="0" borderId="3" xfId="658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" fontId="15" fillId="0" borderId="22" xfId="658" applyNumberFormat="1" applyFont="1" applyBorder="1" applyAlignment="1">
      <alignment horizontal="center" vertical="center"/>
    </xf>
    <xf numFmtId="49" fontId="15" fillId="0" borderId="1" xfId="673" applyNumberFormat="1" applyFont="1" applyBorder="1" applyAlignment="1">
      <alignment horizontal="center" vertical="center"/>
    </xf>
    <xf numFmtId="49" fontId="15" fillId="0" borderId="24" xfId="673" applyNumberFormat="1" applyFont="1" applyBorder="1" applyAlignment="1">
      <alignment horizontal="center" vertical="center"/>
    </xf>
    <xf numFmtId="0" fontId="9" fillId="4" borderId="3" xfId="895" applyFont="1" applyFill="1" applyBorder="1" applyAlignment="1">
      <alignment horizontal="center" vertical="center"/>
    </xf>
    <xf numFmtId="1" fontId="3" fillId="0" borderId="26" xfId="229" applyNumberFormat="1" applyFont="1" applyBorder="1" applyAlignment="1">
      <alignment horizontal="center" vertical="center"/>
    </xf>
    <xf numFmtId="1" fontId="3" fillId="0" borderId="34" xfId="229" applyNumberFormat="1" applyFont="1" applyBorder="1" applyAlignment="1">
      <alignment horizontal="center" vertical="center"/>
    </xf>
    <xf numFmtId="1" fontId="15" fillId="0" borderId="45" xfId="229" applyNumberFormat="1" applyFont="1" applyBorder="1" applyAlignment="1">
      <alignment horizontal="center" vertical="center"/>
    </xf>
    <xf numFmtId="0" fontId="9" fillId="0" borderId="42" xfId="658" applyFont="1" applyBorder="1" applyAlignment="1">
      <alignment horizontal="center" vertical="center"/>
    </xf>
    <xf numFmtId="0" fontId="39" fillId="0" borderId="5" xfId="658" applyFont="1" applyBorder="1" applyAlignment="1">
      <alignment horizontal="center" vertical="center"/>
    </xf>
    <xf numFmtId="1" fontId="15" fillId="0" borderId="11" xfId="229" applyNumberFormat="1" applyFont="1" applyBorder="1" applyAlignment="1">
      <alignment horizontal="center" vertical="center"/>
    </xf>
    <xf numFmtId="0" fontId="4" fillId="0" borderId="46" xfId="658" applyFont="1" applyBorder="1" applyAlignment="1">
      <alignment horizontal="right" vertical="center"/>
    </xf>
    <xf numFmtId="0" fontId="4" fillId="0" borderId="12" xfId="658" applyFont="1" applyBorder="1" applyAlignment="1">
      <alignment horizontal="left" vertical="center"/>
    </xf>
    <xf numFmtId="49" fontId="4" fillId="0" borderId="8" xfId="658" applyNumberFormat="1" applyFont="1" applyBorder="1" applyAlignment="1">
      <alignment horizontal="center" vertical="center"/>
    </xf>
    <xf numFmtId="0" fontId="4" fillId="0" borderId="8" xfId="658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658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6" fillId="0" borderId="21" xfId="658" applyNumberFormat="1" applyFont="1" applyBorder="1" applyAlignment="1">
      <alignment horizontal="center" vertical="center"/>
    </xf>
    <xf numFmtId="2" fontId="6" fillId="0" borderId="3" xfId="658" applyNumberFormat="1" applyFont="1" applyBorder="1" applyAlignment="1">
      <alignment horizontal="center" vertical="center"/>
    </xf>
    <xf numFmtId="2" fontId="6" fillId="0" borderId="20" xfId="658" applyNumberFormat="1" applyFont="1" applyBorder="1" applyAlignment="1">
      <alignment horizontal="center" vertical="center"/>
    </xf>
    <xf numFmtId="2" fontId="17" fillId="0" borderId="20" xfId="658" applyNumberFormat="1" applyFont="1" applyBorder="1" applyAlignment="1">
      <alignment horizontal="center" vertical="center"/>
    </xf>
    <xf numFmtId="2" fontId="15" fillId="0" borderId="12" xfId="658" applyNumberFormat="1" applyFont="1" applyBorder="1" applyAlignment="1">
      <alignment horizontal="center" vertical="center"/>
    </xf>
    <xf numFmtId="49" fontId="15" fillId="0" borderId="46" xfId="658" applyNumberFormat="1" applyFont="1" applyBorder="1" applyAlignment="1">
      <alignment horizontal="center" vertical="center"/>
    </xf>
    <xf numFmtId="2" fontId="10" fillId="4" borderId="4" xfId="658" applyNumberFormat="1" applyFont="1" applyFill="1" applyBorder="1" applyAlignment="1">
      <alignment horizontal="center" vertical="center"/>
    </xf>
    <xf numFmtId="2" fontId="10" fillId="4" borderId="41" xfId="658" applyNumberFormat="1" applyFont="1" applyFill="1" applyBorder="1" applyAlignment="1">
      <alignment horizontal="center" vertical="center"/>
    </xf>
    <xf numFmtId="2" fontId="38" fillId="4" borderId="4" xfId="658" applyNumberFormat="1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0" borderId="47" xfId="658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69" fontId="17" fillId="0" borderId="20" xfId="658" applyNumberFormat="1" applyFont="1" applyBorder="1" applyAlignment="1">
      <alignment horizontal="center" vertical="center"/>
    </xf>
    <xf numFmtId="0" fontId="9" fillId="4" borderId="41" xfId="658" applyFont="1" applyFill="1" applyBorder="1" applyAlignment="1">
      <alignment horizontal="center" vertical="center"/>
    </xf>
    <xf numFmtId="0" fontId="9" fillId="4" borderId="4" xfId="658" applyFont="1" applyFill="1" applyBorder="1" applyAlignment="1">
      <alignment horizontal="center" vertical="center"/>
    </xf>
    <xf numFmtId="0" fontId="6" fillId="0" borderId="0" xfId="897" applyNumberFormat="1" applyFont="1" applyFill="1" applyAlignment="1">
      <alignment horizontal="right"/>
    </xf>
    <xf numFmtId="0" fontId="3" fillId="7" borderId="18" xfId="229" applyFont="1" applyFill="1" applyBorder="1" applyAlignment="1">
      <alignment horizontal="center" vertical="center"/>
    </xf>
    <xf numFmtId="170" fontId="6" fillId="0" borderId="41" xfId="0" applyNumberFormat="1" applyFont="1" applyFill="1" applyBorder="1" applyAlignment="1">
      <alignment horizontal="center" vertical="center"/>
    </xf>
    <xf numFmtId="170" fontId="6" fillId="0" borderId="4" xfId="0" applyNumberFormat="1" applyFont="1" applyFill="1" applyBorder="1" applyAlignment="1">
      <alignment horizontal="center" vertical="center"/>
    </xf>
    <xf numFmtId="0" fontId="17" fillId="0" borderId="0" xfId="658" applyFont="1" applyAlignment="1">
      <alignment horizontal="left" vertical="center"/>
    </xf>
    <xf numFmtId="0" fontId="6" fillId="0" borderId="0" xfId="897" applyNumberFormat="1" applyFont="1" applyFill="1" applyAlignment="1">
      <alignment horizontal="right" vertical="center"/>
    </xf>
    <xf numFmtId="49" fontId="10" fillId="0" borderId="0" xfId="658" applyNumberFormat="1" applyFont="1" applyAlignment="1">
      <alignment horizontal="left" vertical="center"/>
    </xf>
    <xf numFmtId="49" fontId="15" fillId="0" borderId="22" xfId="658" applyNumberFormat="1" applyFont="1" applyBorder="1" applyAlignment="1">
      <alignment horizontal="center" vertical="center"/>
    </xf>
    <xf numFmtId="169" fontId="17" fillId="0" borderId="21" xfId="658" applyNumberFormat="1" applyFont="1" applyBorder="1" applyAlignment="1">
      <alignment horizontal="center" vertical="center"/>
    </xf>
    <xf numFmtId="0" fontId="4" fillId="0" borderId="23" xfId="229" applyFont="1" applyBorder="1" applyAlignment="1">
      <alignment horizontal="center" vertical="center"/>
    </xf>
    <xf numFmtId="0" fontId="11" fillId="0" borderId="28" xfId="674" applyNumberFormat="1" applyFont="1" applyBorder="1" applyAlignment="1">
      <alignment horizontal="left" vertical="center"/>
    </xf>
    <xf numFmtId="171" fontId="52" fillId="0" borderId="3" xfId="898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center" vertical="center"/>
    </xf>
    <xf numFmtId="171" fontId="36" fillId="0" borderId="3" xfId="898" applyNumberFormat="1" applyFont="1" applyBorder="1" applyAlignment="1">
      <alignment horizontal="center" vertical="center"/>
    </xf>
    <xf numFmtId="0" fontId="6" fillId="0" borderId="0" xfId="229" applyFont="1" applyBorder="1" applyAlignment="1">
      <alignment horizontal="center" vertical="center"/>
    </xf>
    <xf numFmtId="2" fontId="11" fillId="0" borderId="22" xfId="673" applyNumberFormat="1" applyFont="1" applyBorder="1" applyAlignment="1">
      <alignment horizontal="center" vertical="center"/>
    </xf>
    <xf numFmtId="2" fontId="11" fillId="0" borderId="1" xfId="673" applyNumberFormat="1" applyFont="1" applyBorder="1" applyAlignment="1">
      <alignment horizontal="center" vertical="center"/>
    </xf>
    <xf numFmtId="2" fontId="11" fillId="0" borderId="23" xfId="673" applyNumberFormat="1" applyFont="1" applyBorder="1" applyAlignment="1">
      <alignment horizontal="center" vertical="center"/>
    </xf>
    <xf numFmtId="2" fontId="7" fillId="0" borderId="22" xfId="658" applyNumberFormat="1" applyFont="1" applyBorder="1" applyAlignment="1">
      <alignment horizontal="center" vertical="center"/>
    </xf>
    <xf numFmtId="2" fontId="7" fillId="0" borderId="1" xfId="658" applyNumberFormat="1" applyFont="1" applyBorder="1" applyAlignment="1">
      <alignment horizontal="center" vertical="center"/>
    </xf>
    <xf numFmtId="2" fontId="7" fillId="0" borderId="23" xfId="658" applyNumberFormat="1" applyFont="1" applyBorder="1" applyAlignment="1">
      <alignment horizontal="center" vertical="center"/>
    </xf>
  </cellXfs>
  <cellStyles count="899">
    <cellStyle name="Calc Currency (0)" xfId="1"/>
    <cellStyle name="Calc Currency (0) 2" xfId="677"/>
    <cellStyle name="Calc Currency (0)_estafetes" xfId="678"/>
    <cellStyle name="Calc Currency (2)" xfId="2"/>
    <cellStyle name="Calc Currency (2) 2" xfId="679"/>
    <cellStyle name="Calc Currency (2)_estafetes" xfId="680"/>
    <cellStyle name="Calc Percent (0)" xfId="3"/>
    <cellStyle name="Calc Percent (1)" xfId="4"/>
    <cellStyle name="Calc Percent (2)" xfId="5"/>
    <cellStyle name="Calc Units (0)" xfId="6"/>
    <cellStyle name="Calc Units (0) 2" xfId="681"/>
    <cellStyle name="Calc Units (0)_estafetes" xfId="682"/>
    <cellStyle name="Calc Units (1)" xfId="7"/>
    <cellStyle name="Calc Units (1) 2" xfId="683"/>
    <cellStyle name="Calc Units (1)_estafetes" xfId="684"/>
    <cellStyle name="Calc Units (2)" xfId="8"/>
    <cellStyle name="Calc Units (2) 2" xfId="685"/>
    <cellStyle name="Calc Units (2)_estafetes" xfId="686"/>
    <cellStyle name="Comma [00]" xfId="9"/>
    <cellStyle name="Comma [00] 2" xfId="687"/>
    <cellStyle name="Comma [00]_estafetes" xfId="688"/>
    <cellStyle name="Comma 10" xfId="10"/>
    <cellStyle name="Comma 11" xfId="11"/>
    <cellStyle name="Comma 12" xfId="12"/>
    <cellStyle name="Comma 13" xfId="13"/>
    <cellStyle name="Comma 14" xfId="14"/>
    <cellStyle name="Comma 15" xfId="15"/>
    <cellStyle name="Comma 16" xfId="16"/>
    <cellStyle name="Comma 17" xfId="17"/>
    <cellStyle name="Comma 18" xfId="18"/>
    <cellStyle name="Comma 19" xfId="19"/>
    <cellStyle name="Comma 2" xfId="20"/>
    <cellStyle name="Comma 2 2" xfId="21"/>
    <cellStyle name="Comma 2 3" xfId="22"/>
    <cellStyle name="Comma 2_DALYVIAI" xfId="23"/>
    <cellStyle name="Comma 20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27" xfId="31"/>
    <cellStyle name="Comma 28" xfId="32"/>
    <cellStyle name="Comma 29" xfId="33"/>
    <cellStyle name="Comma 3" xfId="34"/>
    <cellStyle name="Comma 30" xfId="35"/>
    <cellStyle name="Comma 30 2" xfId="36"/>
    <cellStyle name="Comma 30 3" xfId="37"/>
    <cellStyle name="Comma 31" xfId="38"/>
    <cellStyle name="Comma 32" xfId="39"/>
    <cellStyle name="Comma 33" xfId="40"/>
    <cellStyle name="Comma 34" xfId="41"/>
    <cellStyle name="Comma 35" xfId="42"/>
    <cellStyle name="Comma 4" xfId="43"/>
    <cellStyle name="Comma 5" xfId="44"/>
    <cellStyle name="Comma 6" xfId="45"/>
    <cellStyle name="Comma 7" xfId="46"/>
    <cellStyle name="Comma 8" xfId="47"/>
    <cellStyle name="Comma 9" xfId="48"/>
    <cellStyle name="Currency [00]" xfId="49"/>
    <cellStyle name="Currency [00] 2" xfId="689"/>
    <cellStyle name="Currency [00]_estafetes" xfId="690"/>
    <cellStyle name="Currency 2" xfId="50"/>
    <cellStyle name="Currency 2 2" xfId="51"/>
    <cellStyle name="Date Short" xfId="52"/>
    <cellStyle name="Dziesiętny [0]_PLDT" xfId="53"/>
    <cellStyle name="Dziesiętny_PLDT" xfId="54"/>
    <cellStyle name="Enter Currency (0)" xfId="55"/>
    <cellStyle name="Enter Currency (0) 2" xfId="691"/>
    <cellStyle name="Enter Currency (0)_estafetes" xfId="692"/>
    <cellStyle name="Enter Currency (2)" xfId="56"/>
    <cellStyle name="Enter Currency (2) 2" xfId="693"/>
    <cellStyle name="Enter Currency (2)_estafetes" xfId="694"/>
    <cellStyle name="Enter Units (0)" xfId="57"/>
    <cellStyle name="Enter Units (0) 2" xfId="695"/>
    <cellStyle name="Enter Units (0)_estafetes" xfId="696"/>
    <cellStyle name="Enter Units (1)" xfId="58"/>
    <cellStyle name="Enter Units (1) 2" xfId="697"/>
    <cellStyle name="Enter Units (1)_estafetes" xfId="698"/>
    <cellStyle name="Enter Units (2)" xfId="59"/>
    <cellStyle name="Enter Units (2) 2" xfId="699"/>
    <cellStyle name="Enter Units (2)_estafetes" xfId="700"/>
    <cellStyle name="Grey" xfId="60"/>
    <cellStyle name="Grey 2" xfId="701"/>
    <cellStyle name="Grey_estafetes" xfId="702"/>
    <cellStyle name="Header1" xfId="61"/>
    <cellStyle name="Header1 2" xfId="703"/>
    <cellStyle name="Header1_200MF" xfId="704"/>
    <cellStyle name="Header2" xfId="62"/>
    <cellStyle name="Header2 2" xfId="705"/>
    <cellStyle name="Header2_200MF" xfId="706"/>
    <cellStyle name="Hiperłącze" xfId="63"/>
    <cellStyle name="Hiperłącze 2" xfId="707"/>
    <cellStyle name="Hiperłącze 3" xfId="708"/>
    <cellStyle name="Hiperłącze 4" xfId="709"/>
    <cellStyle name="Hiperłącze_7kove" xfId="710"/>
    <cellStyle name="Input [yellow]" xfId="64"/>
    <cellStyle name="Input [yellow] 2" xfId="711"/>
    <cellStyle name="Input [yellow]_estafetes" xfId="712"/>
    <cellStyle name="Įprastas 2" xfId="673"/>
    <cellStyle name="Įprastas 2 2 3" xfId="890"/>
    <cellStyle name="Įprastas 3" xfId="675"/>
    <cellStyle name="Įprastas 5" xfId="891"/>
    <cellStyle name="Link Currency (0)" xfId="65"/>
    <cellStyle name="Link Currency (0) 2" xfId="713"/>
    <cellStyle name="Link Currency (0)_estafetes" xfId="714"/>
    <cellStyle name="Link Currency (2)" xfId="66"/>
    <cellStyle name="Link Currency (2) 2" xfId="715"/>
    <cellStyle name="Link Currency (2)_estafetes" xfId="716"/>
    <cellStyle name="Link Units (0)" xfId="67"/>
    <cellStyle name="Link Units (0) 2" xfId="717"/>
    <cellStyle name="Link Units (0)_estafetes" xfId="718"/>
    <cellStyle name="Link Units (1)" xfId="68"/>
    <cellStyle name="Link Units (1) 2" xfId="719"/>
    <cellStyle name="Link Units (1)_estafetes" xfId="720"/>
    <cellStyle name="Link Units (2)" xfId="69"/>
    <cellStyle name="Link Units (2) 2" xfId="721"/>
    <cellStyle name="Link Units (2)_estafetes" xfId="722"/>
    <cellStyle name="Normal" xfId="0" builtinId="0"/>
    <cellStyle name="Normal - Style1" xfId="70"/>
    <cellStyle name="Normal - Style1 2" xfId="723"/>
    <cellStyle name="Normal - Style1 3" xfId="724"/>
    <cellStyle name="Normal - Style1 4" xfId="725"/>
    <cellStyle name="Normal - Style1_7kove" xfId="726"/>
    <cellStyle name="Normal 10" xfId="71"/>
    <cellStyle name="Normal 10 2" xfId="72"/>
    <cellStyle name="Normal 10 2 2" xfId="73"/>
    <cellStyle name="Normal 10 2 2 2" xfId="74"/>
    <cellStyle name="Normal 10 2 2 3" xfId="75"/>
    <cellStyle name="Normal 10 2 2 4" xfId="76"/>
    <cellStyle name="Normal 10 2 2_aukstis" xfId="727"/>
    <cellStyle name="Normal 10 2 3" xfId="77"/>
    <cellStyle name="Normal 10 2 4" xfId="78"/>
    <cellStyle name="Normal 10 2 5" xfId="79"/>
    <cellStyle name="Normal 10 2_aukstis" xfId="728"/>
    <cellStyle name="Normal 10 3" xfId="80"/>
    <cellStyle name="Normal 10 3 2" xfId="81"/>
    <cellStyle name="Normal 10 3 3" xfId="82"/>
    <cellStyle name="Normal 10 3 4" xfId="83"/>
    <cellStyle name="Normal 10 3_aukstis" xfId="729"/>
    <cellStyle name="Normal 10 4" xfId="84"/>
    <cellStyle name="Normal 10 5" xfId="85"/>
    <cellStyle name="Normal 10 5 2" xfId="86"/>
    <cellStyle name="Normal 10 5 3" xfId="87"/>
    <cellStyle name="Normal 10 5 4" xfId="88"/>
    <cellStyle name="Normal 10 5_DALYVIAI" xfId="89"/>
    <cellStyle name="Normal 10 6" xfId="90"/>
    <cellStyle name="Normal 10 7" xfId="91"/>
    <cellStyle name="Normal 10_aukstis" xfId="730"/>
    <cellStyle name="Normal 11" xfId="92"/>
    <cellStyle name="Normal 11 2" xfId="93"/>
    <cellStyle name="Normal 11 2 2" xfId="94"/>
    <cellStyle name="Normal 11 2 3" xfId="95"/>
    <cellStyle name="Normal 11 2 4" xfId="96"/>
    <cellStyle name="Normal 11 2_aukstis" xfId="731"/>
    <cellStyle name="Normal 11 3" xfId="97"/>
    <cellStyle name="Normal 11 3 2" xfId="98"/>
    <cellStyle name="Normal 11 3 3" xfId="99"/>
    <cellStyle name="Normal 11 3 4" xfId="100"/>
    <cellStyle name="Normal 11 3_aukstis" xfId="732"/>
    <cellStyle name="Normal 11 4" xfId="101"/>
    <cellStyle name="Normal 11 5" xfId="102"/>
    <cellStyle name="Normal 11 5 2" xfId="103"/>
    <cellStyle name="Normal 11 5 3" xfId="104"/>
    <cellStyle name="Normal 11 5 4" xfId="105"/>
    <cellStyle name="Normal 11 5_DALYVIAI" xfId="106"/>
    <cellStyle name="Normal 11 6" xfId="107"/>
    <cellStyle name="Normal 11 7" xfId="108"/>
    <cellStyle name="Normal 11_aukstis" xfId="733"/>
    <cellStyle name="Normal 12" xfId="109"/>
    <cellStyle name="Normal 12 2" xfId="110"/>
    <cellStyle name="Normal 12 2 2" xfId="111"/>
    <cellStyle name="Normal 12 2 3" xfId="112"/>
    <cellStyle name="Normal 12 2 4" xfId="113"/>
    <cellStyle name="Normal 12 2_aukstis" xfId="734"/>
    <cellStyle name="Normal 12 3" xfId="114"/>
    <cellStyle name="Normal 12 4" xfId="115"/>
    <cellStyle name="Normal 12 4 2" xfId="116"/>
    <cellStyle name="Normal 12 4 3" xfId="117"/>
    <cellStyle name="Normal 12 4 4" xfId="118"/>
    <cellStyle name="Normal 12 4_DALYVIAI" xfId="119"/>
    <cellStyle name="Normal 12 5" xfId="120"/>
    <cellStyle name="Normal 12 6" xfId="121"/>
    <cellStyle name="Normal 12_aukstis" xfId="735"/>
    <cellStyle name="Normal 13" xfId="122"/>
    <cellStyle name="Normal 13 2" xfId="123"/>
    <cellStyle name="Normal 13 2 2" xfId="124"/>
    <cellStyle name="Normal 13 2 2 2" xfId="125"/>
    <cellStyle name="Normal 13 2 2 3" xfId="126"/>
    <cellStyle name="Normal 13 2 2 4" xfId="127"/>
    <cellStyle name="Normal 13 2 2_aukstis" xfId="736"/>
    <cellStyle name="Normal 13 2 3" xfId="128"/>
    <cellStyle name="Normal 13 2 4" xfId="129"/>
    <cellStyle name="Normal 13 2 5" xfId="130"/>
    <cellStyle name="Normal 13 2_DALYVIAI" xfId="131"/>
    <cellStyle name="Normal 13 3" xfId="132"/>
    <cellStyle name="Normal 13 3 2" xfId="133"/>
    <cellStyle name="Normal 13 3 3" xfId="134"/>
    <cellStyle name="Normal 13 3 4" xfId="135"/>
    <cellStyle name="Normal 13 3_DALYVIAI" xfId="136"/>
    <cellStyle name="Normal 13 4" xfId="137"/>
    <cellStyle name="Normal 13 5" xfId="138"/>
    <cellStyle name="Normal 13_1500 V" xfId="139"/>
    <cellStyle name="Normal 14" xfId="140"/>
    <cellStyle name="Normal 14 2" xfId="141"/>
    <cellStyle name="Normal 14 2 2" xfId="142"/>
    <cellStyle name="Normal 14 2 2 2" xfId="143"/>
    <cellStyle name="Normal 14 2 2 3" xfId="144"/>
    <cellStyle name="Normal 14 2 2 4" xfId="145"/>
    <cellStyle name="Normal 14 2 2_aukstis" xfId="737"/>
    <cellStyle name="Normal 14 2 3" xfId="146"/>
    <cellStyle name="Normal 14 2 4" xfId="147"/>
    <cellStyle name="Normal 14 2 5" xfId="148"/>
    <cellStyle name="Normal 14 2_DALYVIAI" xfId="149"/>
    <cellStyle name="Normal 14 3" xfId="150"/>
    <cellStyle name="Normal 14 3 2" xfId="151"/>
    <cellStyle name="Normal 14 3 3" xfId="152"/>
    <cellStyle name="Normal 14 3 4" xfId="153"/>
    <cellStyle name="Normal 14 3_DALYVIAI" xfId="154"/>
    <cellStyle name="Normal 14 4" xfId="155"/>
    <cellStyle name="Normal 14 5" xfId="156"/>
    <cellStyle name="Normal 14_aukstis" xfId="738"/>
    <cellStyle name="Normal 15" xfId="157"/>
    <cellStyle name="Normal 15 2" xfId="158"/>
    <cellStyle name="Normal 15 2 2" xfId="159"/>
    <cellStyle name="Normal 15 2 3" xfId="160"/>
    <cellStyle name="Normal 15 2 4" xfId="161"/>
    <cellStyle name="Normal 15 2_aukstis" xfId="739"/>
    <cellStyle name="Normal 15 3" xfId="162"/>
    <cellStyle name="Normal 15 4" xfId="163"/>
    <cellStyle name="Normal 15 4 2" xfId="164"/>
    <cellStyle name="Normal 15 4 3" xfId="165"/>
    <cellStyle name="Normal 15 4 4" xfId="166"/>
    <cellStyle name="Normal 15 4_DALYVIAI" xfId="167"/>
    <cellStyle name="Normal 15 5" xfId="168"/>
    <cellStyle name="Normal 15 6" xfId="169"/>
    <cellStyle name="Normal 15_aukstis" xfId="740"/>
    <cellStyle name="Normal 16" xfId="170"/>
    <cellStyle name="Normal 16 2" xfId="171"/>
    <cellStyle name="Normal 16 2 2" xfId="172"/>
    <cellStyle name="Normal 16 2 3" xfId="173"/>
    <cellStyle name="Normal 16 2 4" xfId="174"/>
    <cellStyle name="Normal 16 2_aukstis" xfId="741"/>
    <cellStyle name="Normal 16 3" xfId="175"/>
    <cellStyle name="Normal 16_aukstis" xfId="742"/>
    <cellStyle name="Normal 17" xfId="176"/>
    <cellStyle name="Normal 17 2" xfId="177"/>
    <cellStyle name="Normal 17 2 2" xfId="178"/>
    <cellStyle name="Normal 17 2 3" xfId="179"/>
    <cellStyle name="Normal 17 2 4" xfId="180"/>
    <cellStyle name="Normal 17 2_aukstis" xfId="743"/>
    <cellStyle name="Normal 17 3" xfId="181"/>
    <cellStyle name="Normal 17 4" xfId="182"/>
    <cellStyle name="Normal 17 4 2" xfId="183"/>
    <cellStyle name="Normal 17 4 3" xfId="184"/>
    <cellStyle name="Normal 17 4 4" xfId="185"/>
    <cellStyle name="Normal 17 4_DALYVIAI" xfId="186"/>
    <cellStyle name="Normal 17 5" xfId="187"/>
    <cellStyle name="Normal 17 6" xfId="188"/>
    <cellStyle name="Normal 17_aukstis" xfId="744"/>
    <cellStyle name="Normal 18" xfId="189"/>
    <cellStyle name="Normal 18 2" xfId="190"/>
    <cellStyle name="Normal 18 2 2" xfId="191"/>
    <cellStyle name="Normal 18 2 2 2" xfId="192"/>
    <cellStyle name="Normal 18 2 2 3" xfId="193"/>
    <cellStyle name="Normal 18 2 2 4" xfId="194"/>
    <cellStyle name="Normal 18 2 2_aukstis" xfId="745"/>
    <cellStyle name="Normal 18 2 3" xfId="195"/>
    <cellStyle name="Normal 18 2 4" xfId="196"/>
    <cellStyle name="Normal 18 2 5" xfId="197"/>
    <cellStyle name="Normal 18 2_DALYVIAI" xfId="198"/>
    <cellStyle name="Normal 18 3" xfId="199"/>
    <cellStyle name="Normal 18 3 2" xfId="200"/>
    <cellStyle name="Normal 18 3 3" xfId="201"/>
    <cellStyle name="Normal 18 3 4" xfId="202"/>
    <cellStyle name="Normal 18 3_DALYVIAI" xfId="203"/>
    <cellStyle name="Normal 18 4" xfId="204"/>
    <cellStyle name="Normal 18 5" xfId="205"/>
    <cellStyle name="Normal 18_aukstis" xfId="746"/>
    <cellStyle name="Normal 19" xfId="206"/>
    <cellStyle name="Normal 19 2" xfId="207"/>
    <cellStyle name="Normal 19 2 2" xfId="208"/>
    <cellStyle name="Normal 19 2 2 2" xfId="209"/>
    <cellStyle name="Normal 19 2 2 3" xfId="210"/>
    <cellStyle name="Normal 19 2 2 4" xfId="211"/>
    <cellStyle name="Normal 19 2 2_aukstis" xfId="747"/>
    <cellStyle name="Normal 19 2 3" xfId="212"/>
    <cellStyle name="Normal 19 2 4" xfId="213"/>
    <cellStyle name="Normal 19 2 5" xfId="214"/>
    <cellStyle name="Normal 19 2_DALYVIAI" xfId="215"/>
    <cellStyle name="Normal 19 3" xfId="216"/>
    <cellStyle name="Normal 19 3 2" xfId="217"/>
    <cellStyle name="Normal 19 3 3" xfId="218"/>
    <cellStyle name="Normal 19 3 4" xfId="219"/>
    <cellStyle name="Normal 19 3_DALYVIAI" xfId="220"/>
    <cellStyle name="Normal 19 4" xfId="221"/>
    <cellStyle name="Normal 19 5" xfId="222"/>
    <cellStyle name="Normal 19_aukstis" xfId="748"/>
    <cellStyle name="Normal 2" xfId="223"/>
    <cellStyle name="Normal 2 10" xfId="749"/>
    <cellStyle name="Normal 2 11" xfId="750"/>
    <cellStyle name="Normal 2 12" xfId="751"/>
    <cellStyle name="Normal 2 13" xfId="752"/>
    <cellStyle name="Normal 2 2" xfId="224"/>
    <cellStyle name="Normal 2 2 10" xfId="225"/>
    <cellStyle name="Normal 2 2 10 2" xfId="226"/>
    <cellStyle name="Normal 2 2 10 3" xfId="227"/>
    <cellStyle name="Normal 2 2 10 4" xfId="228"/>
    <cellStyle name="Normal 2 2 10_aukstis" xfId="229"/>
    <cellStyle name="Normal 2 2 10_aukstis 2" xfId="674"/>
    <cellStyle name="Normal 2 2 11" xfId="230"/>
    <cellStyle name="Normal 2 2 12" xfId="231"/>
    <cellStyle name="Normal 2 2 13" xfId="753"/>
    <cellStyle name="Normal 2 2 16" xfId="892"/>
    <cellStyle name="Normal 2 2 18" xfId="893"/>
    <cellStyle name="Normal 2 2 2" xfId="232"/>
    <cellStyle name="Normal 2 2 2 2" xfId="233"/>
    <cellStyle name="Normal 2 2 2 2 2" xfId="234"/>
    <cellStyle name="Normal 2 2 2 2 3" xfId="235"/>
    <cellStyle name="Normal 2 2 2 2 4" xfId="236"/>
    <cellStyle name="Normal 2 2 2 2 5" xfId="237"/>
    <cellStyle name="Normal 2 2 2 2 5 2" xfId="238"/>
    <cellStyle name="Normal 2 2 2 2 5 3" xfId="239"/>
    <cellStyle name="Normal 2 2 2 2 5_aukstis" xfId="754"/>
    <cellStyle name="Normal 2 2 2 2_aukstis" xfId="755"/>
    <cellStyle name="Normal 2 2 2 3" xfId="240"/>
    <cellStyle name="Normal 2 2 2 4" xfId="241"/>
    <cellStyle name="Normal 2 2 2 4 2" xfId="242"/>
    <cellStyle name="Normal 2 2 2 4 3" xfId="243"/>
    <cellStyle name="Normal 2 2 2 4 4" xfId="244"/>
    <cellStyle name="Normal 2 2 2 4_aukstis" xfId="756"/>
    <cellStyle name="Normal 2 2 2 5" xfId="245"/>
    <cellStyle name="Normal 2 2 2 6" xfId="246"/>
    <cellStyle name="Normal 2 2 2 7" xfId="757"/>
    <cellStyle name="Normal 2 2 2_aukstis" xfId="758"/>
    <cellStyle name="Normal 2 2 22" xfId="894"/>
    <cellStyle name="Normal 2 2 3" xfId="247"/>
    <cellStyle name="Normal 2 2 3 10" xfId="248"/>
    <cellStyle name="Normal 2 2 3 2" xfId="249"/>
    <cellStyle name="Normal 2 2 3 2 2" xfId="250"/>
    <cellStyle name="Normal 2 2 3 2 2 2" xfId="251"/>
    <cellStyle name="Normal 2 2 3 2 2 2 2" xfId="252"/>
    <cellStyle name="Normal 2 2 3 2 2 2 3" xfId="253"/>
    <cellStyle name="Normal 2 2 3 2 2 2 4" xfId="254"/>
    <cellStyle name="Normal 2 2 3 2 2 2_aukstis" xfId="759"/>
    <cellStyle name="Normal 2 2 3 2 2 3" xfId="255"/>
    <cellStyle name="Normal 2 2 3 2 2 3 2" xfId="256"/>
    <cellStyle name="Normal 2 2 3 2 2 3 3" xfId="257"/>
    <cellStyle name="Normal 2 2 3 2 2 3 4" xfId="258"/>
    <cellStyle name="Normal 2 2 3 2 2 3_aukstis" xfId="760"/>
    <cellStyle name="Normal 2 2 3 2 2 4" xfId="259"/>
    <cellStyle name="Normal 2 2 3 2 2 4 2" xfId="260"/>
    <cellStyle name="Normal 2 2 3 2 2 4 3" xfId="261"/>
    <cellStyle name="Normal 2 2 3 2 2 4 4" xfId="262"/>
    <cellStyle name="Normal 2 2 3 2 2 4_aukstis" xfId="761"/>
    <cellStyle name="Normal 2 2 3 2 2 5" xfId="263"/>
    <cellStyle name="Normal 2 2 3 2 2 5 2" xfId="264"/>
    <cellStyle name="Normal 2 2 3 2 2 5 3" xfId="265"/>
    <cellStyle name="Normal 2 2 3 2 2 5 4" xfId="266"/>
    <cellStyle name="Normal 2 2 3 2 2 5_aukstis" xfId="762"/>
    <cellStyle name="Normal 2 2 3 2 2 6" xfId="267"/>
    <cellStyle name="Normal 2 2 3 2 2 7" xfId="268"/>
    <cellStyle name="Normal 2 2 3 2 2 8" xfId="269"/>
    <cellStyle name="Normal 2 2 3 2 2_aukstis" xfId="763"/>
    <cellStyle name="Normal 2 2 3 2 3" xfId="270"/>
    <cellStyle name="Normal 2 2 3 2 4" xfId="271"/>
    <cellStyle name="Normal 2 2 3 2 5" xfId="272"/>
    <cellStyle name="Normal 2 2 3 2_aukstis" xfId="764"/>
    <cellStyle name="Normal 2 2 3 3" xfId="273"/>
    <cellStyle name="Normal 2 2 3 3 2" xfId="274"/>
    <cellStyle name="Normal 2 2 3 3 2 2" xfId="275"/>
    <cellStyle name="Normal 2 2 3 3 2 3" xfId="276"/>
    <cellStyle name="Normal 2 2 3 3 2 4" xfId="277"/>
    <cellStyle name="Normal 2 2 3 3 2_aukstis" xfId="765"/>
    <cellStyle name="Normal 2 2 3 3 3" xfId="278"/>
    <cellStyle name="Normal 2 2 3 3 3 2" xfId="279"/>
    <cellStyle name="Normal 2 2 3 3 3 3" xfId="280"/>
    <cellStyle name="Normal 2 2 3 3 3 4" xfId="281"/>
    <cellStyle name="Normal 2 2 3 3 3_aukstis" xfId="766"/>
    <cellStyle name="Normal 2 2 3 3 4" xfId="282"/>
    <cellStyle name="Normal 2 2 3 3 5" xfId="283"/>
    <cellStyle name="Normal 2 2 3 3 6" xfId="284"/>
    <cellStyle name="Normal 2 2 3 3 7" xfId="285"/>
    <cellStyle name="Normal 2 2 3 3_aukstis" xfId="767"/>
    <cellStyle name="Normal 2 2 3 4" xfId="286"/>
    <cellStyle name="Normal 2 2 3 4 2" xfId="287"/>
    <cellStyle name="Normal 2 2 3 4 2 2" xfId="288"/>
    <cellStyle name="Normal 2 2 3 4 2 2 2" xfId="289"/>
    <cellStyle name="Normal 2 2 3 4 2 2 3" xfId="290"/>
    <cellStyle name="Normal 2 2 3 4 2 2 4" xfId="291"/>
    <cellStyle name="Normal 2 2 3 4 2 2_aukstis" xfId="768"/>
    <cellStyle name="Normal 2 2 3 4 2 3" xfId="292"/>
    <cellStyle name="Normal 2 2 3 4 2 3 2" xfId="293"/>
    <cellStyle name="Normal 2 2 3 4 2 3 3" xfId="294"/>
    <cellStyle name="Normal 2 2 3 4 2 3 4" xfId="295"/>
    <cellStyle name="Normal 2 2 3 4 2 3_aukstis" xfId="769"/>
    <cellStyle name="Normal 2 2 3 4 2 4" xfId="296"/>
    <cellStyle name="Normal 2 2 3 4 2 5" xfId="297"/>
    <cellStyle name="Normal 2 2 3 4 2 6" xfId="298"/>
    <cellStyle name="Normal 2 2 3 4 2_aukstis" xfId="770"/>
    <cellStyle name="Normal 2 2 3 4 3" xfId="299"/>
    <cellStyle name="Normal 2 2 3 4 4" xfId="300"/>
    <cellStyle name="Normal 2 2 3 4 5" xfId="301"/>
    <cellStyle name="Normal 2 2 3 4_aukstis" xfId="771"/>
    <cellStyle name="Normal 2 2 3 5" xfId="302"/>
    <cellStyle name="Normal 2 2 3 5 2" xfId="303"/>
    <cellStyle name="Normal 2 2 3 5 2 2" xfId="304"/>
    <cellStyle name="Normal 2 2 3 5 2 3" xfId="305"/>
    <cellStyle name="Normal 2 2 3 5 2 4" xfId="306"/>
    <cellStyle name="Normal 2 2 3 5 2_aukstis" xfId="772"/>
    <cellStyle name="Normal 2 2 3 5 3" xfId="307"/>
    <cellStyle name="Normal 2 2 3 5 3 2" xfId="308"/>
    <cellStyle name="Normal 2 2 3 5 3 3" xfId="309"/>
    <cellStyle name="Normal 2 2 3 5 3 4" xfId="310"/>
    <cellStyle name="Normal 2 2 3 5 3_aukstis" xfId="773"/>
    <cellStyle name="Normal 2 2 3 5 4" xfId="311"/>
    <cellStyle name="Normal 2 2 3 5 4 2" xfId="312"/>
    <cellStyle name="Normal 2 2 3 5 4 3" xfId="313"/>
    <cellStyle name="Normal 2 2 3 5 4 4" xfId="314"/>
    <cellStyle name="Normal 2 2 3 5 4_aukstis" xfId="774"/>
    <cellStyle name="Normal 2 2 3 5 5" xfId="315"/>
    <cellStyle name="Normal 2 2 3 5 5 2" xfId="316"/>
    <cellStyle name="Normal 2 2 3 5 5 3" xfId="317"/>
    <cellStyle name="Normal 2 2 3 5 5 4" xfId="318"/>
    <cellStyle name="Normal 2 2 3 5 5_aukstis" xfId="775"/>
    <cellStyle name="Normal 2 2 3 5 6" xfId="319"/>
    <cellStyle name="Normal 2 2 3 5 7" xfId="320"/>
    <cellStyle name="Normal 2 2 3 5 8" xfId="321"/>
    <cellStyle name="Normal 2 2 3 5_aukstis" xfId="776"/>
    <cellStyle name="Normal 2 2 3 6" xfId="322"/>
    <cellStyle name="Normal 2 2 3 6 10" xfId="323"/>
    <cellStyle name="Normal 2 2 3 6 11" xfId="324"/>
    <cellStyle name="Normal 2 2 3 6 12" xfId="325"/>
    <cellStyle name="Normal 2 2 3 6 13" xfId="777"/>
    <cellStyle name="Normal 2 2 3 6 2" xfId="326"/>
    <cellStyle name="Normal 2 2 3 6 2 2" xfId="327"/>
    <cellStyle name="Normal 2 2 3 6 2 2 2" xfId="778"/>
    <cellStyle name="Normal 2 2 3 6 2 2_7kove" xfId="779"/>
    <cellStyle name="Normal 2 2 3 6 2_aukstis" xfId="780"/>
    <cellStyle name="Normal 2 2 3 6 3" xfId="328"/>
    <cellStyle name="Normal 2 2 3 6 3 2" xfId="329"/>
    <cellStyle name="Normal 2 2 3 6 3 2 10" xfId="781"/>
    <cellStyle name="Normal 2 2 3 6 3 2 2" xfId="782"/>
    <cellStyle name="Normal 2 2 3 6 3 2 3" xfId="783"/>
    <cellStyle name="Normal 2 2 3 6 3 2 4" xfId="784"/>
    <cellStyle name="Normal 2 2 3 6 3 2 5" xfId="785"/>
    <cellStyle name="Normal 2 2 3 6 3 2 6" xfId="786"/>
    <cellStyle name="Normal 2 2 3 6 3 2 7" xfId="787"/>
    <cellStyle name="Normal 2 2 3 6 3 2 8" xfId="788"/>
    <cellStyle name="Normal 2 2 3 6 3 2 9" xfId="789"/>
    <cellStyle name="Normal 2 2 3 6 3 2_Copy of rezultatai" xfId="790"/>
    <cellStyle name="Normal 2 2 3 6 3_Copy of rezultatai" xfId="791"/>
    <cellStyle name="Normal 2 2 3 6 4" xfId="330"/>
    <cellStyle name="Normal 2 2 3 6 5" xfId="331"/>
    <cellStyle name="Normal 2 2 3 6 6" xfId="332"/>
    <cellStyle name="Normal 2 2 3 6 7" xfId="333"/>
    <cellStyle name="Normal 2 2 3 6 8" xfId="334"/>
    <cellStyle name="Normal 2 2 3 6 9" xfId="335"/>
    <cellStyle name="Normal 2 2 3 6_7kove" xfId="792"/>
    <cellStyle name="Normal 2 2 3 7" xfId="336"/>
    <cellStyle name="Normal 2 2 3 8" xfId="337"/>
    <cellStyle name="Normal 2 2 3 9" xfId="338"/>
    <cellStyle name="Normal 2 2 3_aukstis" xfId="793"/>
    <cellStyle name="Normal 2 2 4" xfId="339"/>
    <cellStyle name="Normal 2 2 4 2" xfId="340"/>
    <cellStyle name="Normal 2 2 4 2 2" xfId="341"/>
    <cellStyle name="Normal 2 2 4 2 3" xfId="342"/>
    <cellStyle name="Normal 2 2 4 2 4" xfId="343"/>
    <cellStyle name="Normal 2 2 4 2_aukstis" xfId="794"/>
    <cellStyle name="Normal 2 2 4 3" xfId="344"/>
    <cellStyle name="Normal 2 2 4 4" xfId="345"/>
    <cellStyle name="Normal 2 2 4 5" xfId="346"/>
    <cellStyle name="Normal 2 2 4_aukstis" xfId="795"/>
    <cellStyle name="Normal 2 2 5" xfId="347"/>
    <cellStyle name="Normal 2 2 5 2" xfId="348"/>
    <cellStyle name="Normal 2 2 5 2 2" xfId="349"/>
    <cellStyle name="Normal 2 2 5 2 2 2" xfId="350"/>
    <cellStyle name="Normal 2 2 5 2 2 3" xfId="351"/>
    <cellStyle name="Normal 2 2 5 2 2 4" xfId="352"/>
    <cellStyle name="Normal 2 2 5 2 2_aukstis" xfId="796"/>
    <cellStyle name="Normal 2 2 5 2 3" xfId="353"/>
    <cellStyle name="Normal 2 2 5 2 3 2" xfId="354"/>
    <cellStyle name="Normal 2 2 5 2 3 3" xfId="355"/>
    <cellStyle name="Normal 2 2 5 2 3 4" xfId="356"/>
    <cellStyle name="Normal 2 2 5 2 3_aukstis" xfId="797"/>
    <cellStyle name="Normal 2 2 5 2 4" xfId="357"/>
    <cellStyle name="Normal 2 2 5 2 5" xfId="358"/>
    <cellStyle name="Normal 2 2 5 2 6" xfId="359"/>
    <cellStyle name="Normal 2 2 5 2_aukstis" xfId="798"/>
    <cellStyle name="Normal 2 2 5 3" xfId="360"/>
    <cellStyle name="Normal 2 2 5 4" xfId="361"/>
    <cellStyle name="Normal 2 2 5 5" xfId="362"/>
    <cellStyle name="Normal 2 2 5_aukstis" xfId="799"/>
    <cellStyle name="Normal 2 2 6" xfId="363"/>
    <cellStyle name="Normal 2 2 6 2" xfId="364"/>
    <cellStyle name="Normal 2 2 6 3" xfId="365"/>
    <cellStyle name="Normal 2 2 6 4" xfId="366"/>
    <cellStyle name="Normal 2 2 6_aukstis" xfId="800"/>
    <cellStyle name="Normal 2 2 7" xfId="367"/>
    <cellStyle name="Normal 2 2 7 2" xfId="368"/>
    <cellStyle name="Normal 2 2 7 3" xfId="369"/>
    <cellStyle name="Normal 2 2 7 4" xfId="370"/>
    <cellStyle name="Normal 2 2 7_aukstis" xfId="801"/>
    <cellStyle name="Normal 2 2 8" xfId="371"/>
    <cellStyle name="Normal 2 2 8 2" xfId="372"/>
    <cellStyle name="Normal 2 2 8 3" xfId="373"/>
    <cellStyle name="Normal 2 2 8 4" xfId="374"/>
    <cellStyle name="Normal 2 2 8_aukstis" xfId="802"/>
    <cellStyle name="Normal 2 2 9" xfId="375"/>
    <cellStyle name="Normal 2 2_7kove" xfId="803"/>
    <cellStyle name="Normal 2 3" xfId="376"/>
    <cellStyle name="Normal 2 4" xfId="377"/>
    <cellStyle name="Normal 2 4 2" xfId="378"/>
    <cellStyle name="Normal 2 4 3" xfId="379"/>
    <cellStyle name="Normal 2 4 3 2" xfId="380"/>
    <cellStyle name="Normal 2 4 3 3" xfId="381"/>
    <cellStyle name="Normal 2 4 3 4" xfId="382"/>
    <cellStyle name="Normal 2 4 3_aukstis" xfId="804"/>
    <cellStyle name="Normal 2 4_aukstis" xfId="805"/>
    <cellStyle name="Normal 2 5" xfId="383"/>
    <cellStyle name="Normal 2 6" xfId="384"/>
    <cellStyle name="Normal 2 7" xfId="385"/>
    <cellStyle name="Normal 2 7 2" xfId="386"/>
    <cellStyle name="Normal 2 7 3" xfId="387"/>
    <cellStyle name="Normal 2 7 4" xfId="388"/>
    <cellStyle name="Normal 2 7_DALYVIAI" xfId="389"/>
    <cellStyle name="Normal 2 8" xfId="390"/>
    <cellStyle name="Normal 2 9" xfId="391"/>
    <cellStyle name="Normal 2_7kove" xfId="806"/>
    <cellStyle name="Normal 2_Technines LJnP 2016 A (1)" xfId="895"/>
    <cellStyle name="Normal 20" xfId="392"/>
    <cellStyle name="Normal 20 2" xfId="393"/>
    <cellStyle name="Normal 20 2 2" xfId="394"/>
    <cellStyle name="Normal 20 2 2 2" xfId="395"/>
    <cellStyle name="Normal 20 2 2 3" xfId="396"/>
    <cellStyle name="Normal 20 2 2 4" xfId="397"/>
    <cellStyle name="Normal 20 2 2_aukstis" xfId="807"/>
    <cellStyle name="Normal 20 2 3" xfId="398"/>
    <cellStyle name="Normal 20 2 4" xfId="399"/>
    <cellStyle name="Normal 20 2 5" xfId="400"/>
    <cellStyle name="Normal 20 2_DALYVIAI" xfId="401"/>
    <cellStyle name="Normal 20 3" xfId="402"/>
    <cellStyle name="Normal 20 3 2" xfId="403"/>
    <cellStyle name="Normal 20 3 3" xfId="404"/>
    <cellStyle name="Normal 20 3 4" xfId="405"/>
    <cellStyle name="Normal 20 3_DALYVIAI" xfId="406"/>
    <cellStyle name="Normal 20 4" xfId="407"/>
    <cellStyle name="Normal 20 5" xfId="408"/>
    <cellStyle name="Normal 20_aukstis" xfId="808"/>
    <cellStyle name="Normal 21" xfId="409"/>
    <cellStyle name="Normal 21 2" xfId="410"/>
    <cellStyle name="Normal 21 2 2" xfId="411"/>
    <cellStyle name="Normal 21 2 2 2" xfId="412"/>
    <cellStyle name="Normal 21 2 2 3" xfId="413"/>
    <cellStyle name="Normal 21 2 2 4" xfId="414"/>
    <cellStyle name="Normal 21 2 2_aukstis" xfId="809"/>
    <cellStyle name="Normal 21 2 3" xfId="415"/>
    <cellStyle name="Normal 21 2 4" xfId="416"/>
    <cellStyle name="Normal 21 2 5" xfId="417"/>
    <cellStyle name="Normal 21 2_DALYVIAI" xfId="418"/>
    <cellStyle name="Normal 21 3" xfId="419"/>
    <cellStyle name="Normal 21 3 2" xfId="420"/>
    <cellStyle name="Normal 21 3 3" xfId="421"/>
    <cellStyle name="Normal 21 3 4" xfId="422"/>
    <cellStyle name="Normal 21 3_DALYVIAI" xfId="423"/>
    <cellStyle name="Normal 21 4" xfId="424"/>
    <cellStyle name="Normal 21 5" xfId="425"/>
    <cellStyle name="Normal 21_aukstis" xfId="810"/>
    <cellStyle name="Normal 22" xfId="426"/>
    <cellStyle name="Normal 22 2" xfId="427"/>
    <cellStyle name="Normal 22 2 2" xfId="428"/>
    <cellStyle name="Normal 22 2 2 2" xfId="429"/>
    <cellStyle name="Normal 22 2 2 3" xfId="430"/>
    <cellStyle name="Normal 22 2 2 4" xfId="431"/>
    <cellStyle name="Normal 22 2 2_aukstis" xfId="811"/>
    <cellStyle name="Normal 22 2 3" xfId="432"/>
    <cellStyle name="Normal 22 2 4" xfId="433"/>
    <cellStyle name="Normal 22 2 5" xfId="434"/>
    <cellStyle name="Normal 22 2_DALYVIAI" xfId="435"/>
    <cellStyle name="Normal 22 3" xfId="436"/>
    <cellStyle name="Normal 22 3 2" xfId="437"/>
    <cellStyle name="Normal 22 3 3" xfId="438"/>
    <cellStyle name="Normal 22 3 4" xfId="439"/>
    <cellStyle name="Normal 22 3_DALYVIAI" xfId="440"/>
    <cellStyle name="Normal 22 4" xfId="441"/>
    <cellStyle name="Normal 22 5" xfId="442"/>
    <cellStyle name="Normal 22_aukstis" xfId="812"/>
    <cellStyle name="Normal 23" xfId="443"/>
    <cellStyle name="Normal 23 2" xfId="444"/>
    <cellStyle name="Normal 23 3" xfId="445"/>
    <cellStyle name="Normal 24" xfId="446"/>
    <cellStyle name="Normal 24 2" xfId="447"/>
    <cellStyle name="Normal 24 3" xfId="448"/>
    <cellStyle name="Normal 24 4" xfId="449"/>
    <cellStyle name="Normal 24 5" xfId="450"/>
    <cellStyle name="Normal 24_DALYVIAI" xfId="451"/>
    <cellStyle name="Normal 25" xfId="452"/>
    <cellStyle name="Normal 25 2" xfId="453"/>
    <cellStyle name="Normal 25 3" xfId="454"/>
    <cellStyle name="Normal 25_aukstis" xfId="813"/>
    <cellStyle name="Normal 26" xfId="455"/>
    <cellStyle name="Normal 26 2" xfId="456"/>
    <cellStyle name="Normal 26 3" xfId="457"/>
    <cellStyle name="Normal 26 4" xfId="458"/>
    <cellStyle name="Normal 26_DALYVIAI" xfId="459"/>
    <cellStyle name="Normal 27" xfId="460"/>
    <cellStyle name="Normal 28" xfId="461"/>
    <cellStyle name="Normal 29" xfId="462"/>
    <cellStyle name="Normal 3" xfId="463"/>
    <cellStyle name="Normal 3 10" xfId="464"/>
    <cellStyle name="Normal 3 11" xfId="465"/>
    <cellStyle name="Normal 3 12" xfId="466"/>
    <cellStyle name="Normal 3 12 2" xfId="467"/>
    <cellStyle name="Normal 3 12 2 2" xfId="814"/>
    <cellStyle name="Normal 3 12 3" xfId="468"/>
    <cellStyle name="Normal 3 12 4" xfId="469"/>
    <cellStyle name="Normal 3 12_DALYVIAI" xfId="470"/>
    <cellStyle name="Normal 3 13" xfId="471"/>
    <cellStyle name="Normal 3 14" xfId="472"/>
    <cellStyle name="Normal 3 15" xfId="896"/>
    <cellStyle name="Normal 3 2" xfId="473"/>
    <cellStyle name="Normal 3 22" xfId="815"/>
    <cellStyle name="Normal 3 25" xfId="816"/>
    <cellStyle name="Normal 3 3" xfId="474"/>
    <cellStyle name="Normal 3 3 2" xfId="475"/>
    <cellStyle name="Normal 3 3 3" xfId="476"/>
    <cellStyle name="Normal 3 3_aukstis" xfId="817"/>
    <cellStyle name="Normal 3 4" xfId="477"/>
    <cellStyle name="Normal 3 4 2" xfId="478"/>
    <cellStyle name="Normal 3 4 3" xfId="479"/>
    <cellStyle name="Normal 3 4_aukstis" xfId="818"/>
    <cellStyle name="Normal 3 5" xfId="480"/>
    <cellStyle name="Normal 3 5 2" xfId="481"/>
    <cellStyle name="Normal 3 5_aukstis" xfId="819"/>
    <cellStyle name="Normal 3 6" xfId="482"/>
    <cellStyle name="Normal 3 7" xfId="483"/>
    <cellStyle name="Normal 3 8" xfId="484"/>
    <cellStyle name="Normal 3 8 2" xfId="485"/>
    <cellStyle name="Normal 3 8_aukstis" xfId="820"/>
    <cellStyle name="Normal 3 9" xfId="486"/>
    <cellStyle name="Normal 3 9 2" xfId="487"/>
    <cellStyle name="Normal 3 9_aukstis" xfId="821"/>
    <cellStyle name="Normal 3_1500 V" xfId="488"/>
    <cellStyle name="Normal 30" xfId="489"/>
    <cellStyle name="Normal 31" xfId="490"/>
    <cellStyle name="Normal 32" xfId="822"/>
    <cellStyle name="Normal 33" xfId="823"/>
    <cellStyle name="Normal 33 2" xfId="824"/>
    <cellStyle name="Normal 34" xfId="825"/>
    <cellStyle name="Normal 35" xfId="826"/>
    <cellStyle name="Normal 36" xfId="827"/>
    <cellStyle name="Normal 37" xfId="828"/>
    <cellStyle name="Normal 37 2" xfId="829"/>
    <cellStyle name="Normal 38" xfId="830"/>
    <cellStyle name="Normal 39" xfId="831"/>
    <cellStyle name="Normal 4" xfId="491"/>
    <cellStyle name="Normal 4 10" xfId="492"/>
    <cellStyle name="Normal 4 11" xfId="493"/>
    <cellStyle name="Normal 4 11 2" xfId="494"/>
    <cellStyle name="Normal 4 11 3" xfId="495"/>
    <cellStyle name="Normal 4 11 4" xfId="496"/>
    <cellStyle name="Normal 4 11_DALYVIAI" xfId="497"/>
    <cellStyle name="Normal 4 12" xfId="498"/>
    <cellStyle name="Normal 4 13" xfId="499"/>
    <cellStyle name="Normal 4 2" xfId="500"/>
    <cellStyle name="Normal 4 2 2" xfId="501"/>
    <cellStyle name="Normal 4 2 2 2" xfId="502"/>
    <cellStyle name="Normal 4 2 2 3" xfId="503"/>
    <cellStyle name="Normal 4 2 2 4" xfId="504"/>
    <cellStyle name="Normal 4 2 2_aukstis" xfId="832"/>
    <cellStyle name="Normal 4 2 3" xfId="505"/>
    <cellStyle name="Normal 4 2 3 2" xfId="506"/>
    <cellStyle name="Normal 4 2 3 3" xfId="507"/>
    <cellStyle name="Normal 4 2 3 4" xfId="508"/>
    <cellStyle name="Normal 4 2 3_aukstis" xfId="833"/>
    <cellStyle name="Normal 4 2 4" xfId="509"/>
    <cellStyle name="Normal 4 2 5" xfId="510"/>
    <cellStyle name="Normal 4 2 6" xfId="511"/>
    <cellStyle name="Normal 4 2_aukstis" xfId="834"/>
    <cellStyle name="Normal 4 3" xfId="512"/>
    <cellStyle name="Normal 4 3 2" xfId="513"/>
    <cellStyle name="Normal 4 3 3" xfId="514"/>
    <cellStyle name="Normal 4 3 4" xfId="515"/>
    <cellStyle name="Normal 4 3_aukstis" xfId="835"/>
    <cellStyle name="Normal 4 4" xfId="516"/>
    <cellStyle name="Normal 4 4 2" xfId="517"/>
    <cellStyle name="Normal 4 4 3" xfId="518"/>
    <cellStyle name="Normal 4 4 4" xfId="519"/>
    <cellStyle name="Normal 4 4_aukstis" xfId="836"/>
    <cellStyle name="Normal 4 5" xfId="520"/>
    <cellStyle name="Normal 4 5 2" xfId="521"/>
    <cellStyle name="Normal 4 5 3" xfId="522"/>
    <cellStyle name="Normal 4 5 4" xfId="523"/>
    <cellStyle name="Normal 4 5_aukstis" xfId="837"/>
    <cellStyle name="Normal 4 6" xfId="524"/>
    <cellStyle name="Normal 4 6 2" xfId="525"/>
    <cellStyle name="Normal 4 6 3" xfId="526"/>
    <cellStyle name="Normal 4 6 4" xfId="527"/>
    <cellStyle name="Normal 4 6_aukstis" xfId="838"/>
    <cellStyle name="Normal 4 7" xfId="528"/>
    <cellStyle name="Normal 4 7 2" xfId="529"/>
    <cellStyle name="Normal 4 7 3" xfId="530"/>
    <cellStyle name="Normal 4 7 4" xfId="531"/>
    <cellStyle name="Normal 4 7_aukstis" xfId="839"/>
    <cellStyle name="Normal 4 8" xfId="532"/>
    <cellStyle name="Normal 4 8 2" xfId="533"/>
    <cellStyle name="Normal 4 8 3" xfId="534"/>
    <cellStyle name="Normal 4 8 4" xfId="535"/>
    <cellStyle name="Normal 4 8_aukstis" xfId="840"/>
    <cellStyle name="Normal 4 9" xfId="536"/>
    <cellStyle name="Normal 4 9 2" xfId="537"/>
    <cellStyle name="Normal 4 9 2 2" xfId="538"/>
    <cellStyle name="Normal 4 9 2 3" xfId="539"/>
    <cellStyle name="Normal 4 9 2 4" xfId="540"/>
    <cellStyle name="Normal 4 9 2_aukstis" xfId="841"/>
    <cellStyle name="Normal 4 9 3" xfId="541"/>
    <cellStyle name="Normal 4 9 3 2" xfId="542"/>
    <cellStyle name="Normal 4 9 3 3" xfId="543"/>
    <cellStyle name="Normal 4 9 3 4" xfId="544"/>
    <cellStyle name="Normal 4 9 3_aukstis" xfId="842"/>
    <cellStyle name="Normal 4 9 4" xfId="545"/>
    <cellStyle name="Normal 4 9 4 2" xfId="546"/>
    <cellStyle name="Normal 4 9 4 3" xfId="547"/>
    <cellStyle name="Normal 4 9 4 4" xfId="548"/>
    <cellStyle name="Normal 4 9 4_aukstis" xfId="843"/>
    <cellStyle name="Normal 4 9 5" xfId="549"/>
    <cellStyle name="Normal 4 9 5 2" xfId="550"/>
    <cellStyle name="Normal 4 9 5 3" xfId="551"/>
    <cellStyle name="Normal 4 9 5 4" xfId="552"/>
    <cellStyle name="Normal 4 9 5_aukstis" xfId="844"/>
    <cellStyle name="Normal 4 9 6" xfId="553"/>
    <cellStyle name="Normal 4 9 6 2" xfId="554"/>
    <cellStyle name="Normal 4 9 6 3" xfId="555"/>
    <cellStyle name="Normal 4 9 6 4" xfId="556"/>
    <cellStyle name="Normal 4 9 6_aukstis" xfId="845"/>
    <cellStyle name="Normal 4 9 7" xfId="557"/>
    <cellStyle name="Normal 4 9 8" xfId="558"/>
    <cellStyle name="Normal 4 9 9" xfId="559"/>
    <cellStyle name="Normal 4 9_aukstis" xfId="846"/>
    <cellStyle name="Normal 4_aukstis" xfId="847"/>
    <cellStyle name="Normal 40" xfId="848"/>
    <cellStyle name="Normal 41" xfId="849"/>
    <cellStyle name="Normal 5" xfId="560"/>
    <cellStyle name="Normal 5 2" xfId="561"/>
    <cellStyle name="Normal 5 2 2" xfId="562"/>
    <cellStyle name="Normal 5 2 2 2" xfId="563"/>
    <cellStyle name="Normal 5 2 2 3" xfId="564"/>
    <cellStyle name="Normal 5 2 2 4" xfId="565"/>
    <cellStyle name="Normal 5 2 2_aukstis" xfId="850"/>
    <cellStyle name="Normal 5 2 3" xfId="566"/>
    <cellStyle name="Normal 5 2 4" xfId="567"/>
    <cellStyle name="Normal 5 2 5" xfId="568"/>
    <cellStyle name="Normal 5 2_DALYVIAI" xfId="569"/>
    <cellStyle name="Normal 5 3" xfId="570"/>
    <cellStyle name="Normal 5 3 2" xfId="571"/>
    <cellStyle name="Normal 5 3 3" xfId="572"/>
    <cellStyle name="Normal 5 3 4" xfId="573"/>
    <cellStyle name="Normal 5 3_DALYVIAI" xfId="574"/>
    <cellStyle name="Normal 5 4" xfId="575"/>
    <cellStyle name="Normal 5 5" xfId="576"/>
    <cellStyle name="Normal 5_aukstis" xfId="851"/>
    <cellStyle name="Normal 6" xfId="577"/>
    <cellStyle name="Normal 6 2" xfId="578"/>
    <cellStyle name="Normal 6 2 2" xfId="579"/>
    <cellStyle name="Normal 6 2 3" xfId="580"/>
    <cellStyle name="Normal 6 2 4" xfId="581"/>
    <cellStyle name="Normal 6 2_aukstis" xfId="852"/>
    <cellStyle name="Normal 6 3" xfId="582"/>
    <cellStyle name="Normal 6 3 2" xfId="583"/>
    <cellStyle name="Normal 6 3 3" xfId="584"/>
    <cellStyle name="Normal 6 3 4" xfId="585"/>
    <cellStyle name="Normal 6 3_aukstis" xfId="853"/>
    <cellStyle name="Normal 6 4" xfId="586"/>
    <cellStyle name="Normal 6 4 2" xfId="587"/>
    <cellStyle name="Normal 6 4 3" xfId="588"/>
    <cellStyle name="Normal 6 4 4" xfId="589"/>
    <cellStyle name="Normal 6 4_aukstis" xfId="854"/>
    <cellStyle name="Normal 6 5" xfId="590"/>
    <cellStyle name="Normal 6 6" xfId="591"/>
    <cellStyle name="Normal 6 6 2" xfId="592"/>
    <cellStyle name="Normal 6 6 3" xfId="593"/>
    <cellStyle name="Normal 6 6 4" xfId="594"/>
    <cellStyle name="Normal 6 6_DALYVIAI" xfId="595"/>
    <cellStyle name="Normal 6 7" xfId="596"/>
    <cellStyle name="Normal 6 8" xfId="597"/>
    <cellStyle name="Normal 6_aukstis" xfId="855"/>
    <cellStyle name="Normal 7" xfId="598"/>
    <cellStyle name="Normal 7 2" xfId="599"/>
    <cellStyle name="Normal 7 2 2" xfId="600"/>
    <cellStyle name="Normal 7 2 2 2" xfId="601"/>
    <cellStyle name="Normal 7 2 2 3" xfId="602"/>
    <cellStyle name="Normal 7 2 2 4" xfId="603"/>
    <cellStyle name="Normal 7 2 2_DALYVIAI" xfId="604"/>
    <cellStyle name="Normal 7 2 3" xfId="605"/>
    <cellStyle name="Normal 7 2 4" xfId="606"/>
    <cellStyle name="Normal 7 2 5" xfId="607"/>
    <cellStyle name="Normal 7 2_aukstis" xfId="856"/>
    <cellStyle name="Normal 7 3" xfId="608"/>
    <cellStyle name="Normal 7 4" xfId="609"/>
    <cellStyle name="Normal 7 5" xfId="610"/>
    <cellStyle name="Normal 7 6" xfId="611"/>
    <cellStyle name="Normal 7_Copy of rezultatai" xfId="857"/>
    <cellStyle name="Normal 8" xfId="612"/>
    <cellStyle name="Normal 8 2" xfId="613"/>
    <cellStyle name="Normal 8 2 2" xfId="614"/>
    <cellStyle name="Normal 8 2 2 2" xfId="615"/>
    <cellStyle name="Normal 8 2 2 3" xfId="616"/>
    <cellStyle name="Normal 8 2 2 4" xfId="617"/>
    <cellStyle name="Normal 8 2 2_aukstis" xfId="858"/>
    <cellStyle name="Normal 8 2 3" xfId="618"/>
    <cellStyle name="Normal 8 2 4" xfId="619"/>
    <cellStyle name="Normal 8 2 5" xfId="620"/>
    <cellStyle name="Normal 8 2_aukstis" xfId="859"/>
    <cellStyle name="Normal 8 3" xfId="621"/>
    <cellStyle name="Normal 8 4" xfId="622"/>
    <cellStyle name="Normal 8 4 2" xfId="623"/>
    <cellStyle name="Normal 8 4 3" xfId="624"/>
    <cellStyle name="Normal 8 4 4" xfId="625"/>
    <cellStyle name="Normal 8 4_DALYVIAI" xfId="626"/>
    <cellStyle name="Normal 8 5" xfId="627"/>
    <cellStyle name="Normal 8 6" xfId="628"/>
    <cellStyle name="Normal 8_aukstis" xfId="860"/>
    <cellStyle name="Normal 9" xfId="629"/>
    <cellStyle name="Normal 9 2" xfId="630"/>
    <cellStyle name="Normal 9 2 2" xfId="631"/>
    <cellStyle name="Normal 9 2 3" xfId="632"/>
    <cellStyle name="Normal 9 2 4" xfId="633"/>
    <cellStyle name="Normal 9 2_aukstis" xfId="861"/>
    <cellStyle name="Normal 9 3" xfId="634"/>
    <cellStyle name="Normal 9 3 2" xfId="635"/>
    <cellStyle name="Normal 9 3 2 2" xfId="636"/>
    <cellStyle name="Normal 9 3 2 3" xfId="637"/>
    <cellStyle name="Normal 9 3 2 4" xfId="638"/>
    <cellStyle name="Normal 9 3 2_aukstis" xfId="862"/>
    <cellStyle name="Normal 9 3 3" xfId="639"/>
    <cellStyle name="Normal 9 3 4" xfId="640"/>
    <cellStyle name="Normal 9 3 5" xfId="641"/>
    <cellStyle name="Normal 9 3_aukstis" xfId="863"/>
    <cellStyle name="Normal 9 4" xfId="642"/>
    <cellStyle name="Normal 9 4 2" xfId="643"/>
    <cellStyle name="Normal 9 4 3" xfId="644"/>
    <cellStyle name="Normal 9 4 4" xfId="645"/>
    <cellStyle name="Normal 9 4_aukstis" xfId="864"/>
    <cellStyle name="Normal 9 5" xfId="646"/>
    <cellStyle name="Normal 9 5 2" xfId="647"/>
    <cellStyle name="Normal 9 5 3" xfId="648"/>
    <cellStyle name="Normal 9 5 4" xfId="649"/>
    <cellStyle name="Normal 9 5_aukstis" xfId="865"/>
    <cellStyle name="Normal 9 6" xfId="650"/>
    <cellStyle name="Normal 9 7" xfId="651"/>
    <cellStyle name="Normal 9 7 2" xfId="652"/>
    <cellStyle name="Normal 9 7 3" xfId="653"/>
    <cellStyle name="Normal 9 7 4" xfId="654"/>
    <cellStyle name="Normal 9 7_DALYVIAI" xfId="655"/>
    <cellStyle name="Normal 9 8" xfId="656"/>
    <cellStyle name="Normal 9 9" xfId="657"/>
    <cellStyle name="Normal 9_aukstis" xfId="866"/>
    <cellStyle name="Normal_Daugiakoves" xfId="676"/>
    <cellStyle name="Paprastas 2" xfId="658"/>
    <cellStyle name="Paprastas 2 2" xfId="897"/>
    <cellStyle name="Paprastas 2_RaseiniaiM" xfId="898"/>
    <cellStyle name="Percent [0]" xfId="659"/>
    <cellStyle name="Percent [0] 2" xfId="867"/>
    <cellStyle name="Percent [0]_estafetes" xfId="868"/>
    <cellStyle name="Percent [00]" xfId="660"/>
    <cellStyle name="Percent [00] 2" xfId="869"/>
    <cellStyle name="Percent [00]_estafetes" xfId="870"/>
    <cellStyle name="Percent [2]" xfId="661"/>
    <cellStyle name="Percent [2] 2" xfId="871"/>
    <cellStyle name="Percent [2] 3" xfId="872"/>
    <cellStyle name="Percent [2] 4" xfId="873"/>
    <cellStyle name="Percent [2]_estafetes" xfId="874"/>
    <cellStyle name="PrePop Currency (0)" xfId="662"/>
    <cellStyle name="PrePop Currency (0) 2" xfId="875"/>
    <cellStyle name="PrePop Currency (0)_estafetes" xfId="876"/>
    <cellStyle name="PrePop Currency (2)" xfId="663"/>
    <cellStyle name="PrePop Currency (2) 2" xfId="877"/>
    <cellStyle name="PrePop Currency (2)_estafetes" xfId="878"/>
    <cellStyle name="PrePop Units (0)" xfId="664"/>
    <cellStyle name="PrePop Units (0) 2" xfId="879"/>
    <cellStyle name="PrePop Units (0)_estafetes" xfId="880"/>
    <cellStyle name="PrePop Units (1)" xfId="665"/>
    <cellStyle name="PrePop Units (1) 2" xfId="881"/>
    <cellStyle name="PrePop Units (1)_estafetes" xfId="882"/>
    <cellStyle name="PrePop Units (2)" xfId="666"/>
    <cellStyle name="PrePop Units (2) 2" xfId="883"/>
    <cellStyle name="PrePop Units (2)_estafetes" xfId="884"/>
    <cellStyle name="Style 111111" xfId="885"/>
    <cellStyle name="Text Indent A" xfId="667"/>
    <cellStyle name="Text Indent B" xfId="668"/>
    <cellStyle name="Text Indent B 2" xfId="886"/>
    <cellStyle name="Text Indent B_estafetes" xfId="887"/>
    <cellStyle name="Text Indent C" xfId="669"/>
    <cellStyle name="Text Indent C 2" xfId="888"/>
    <cellStyle name="Text Indent C_estafetes" xfId="889"/>
    <cellStyle name="Walutowy [0]_PLDT" xfId="670"/>
    <cellStyle name="Walutowy_PLDT" xfId="671"/>
    <cellStyle name="Обычный_Итоговый спартакиады 1991-92 г" xfId="6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jnc_zona_d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Desktop\Varzybos\protokolai2009ziema\LJnP02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User\LOCALS~1\Temp\newest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User\LOCALS~1\Temp\Klaip&#279;dos%20&#269;empionat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"/>
      <sheetName val="dalyviai"/>
      <sheetName val="Sheet1"/>
      <sheetName val="rezultatai"/>
    </sheetNames>
    <sheetDataSet>
      <sheetData sheetId="0">
        <row r="2">
          <cell r="G2">
            <v>3</v>
          </cell>
          <cell r="H2" t="str">
            <v>Karolina Šarkauskaitė</v>
          </cell>
          <cell r="I2">
            <v>34754</v>
          </cell>
          <cell r="J2" t="str">
            <v>Klaipėdos I</v>
          </cell>
          <cell r="K2" t="str">
            <v>Vyturio pagr.</v>
          </cell>
          <cell r="L2" t="str">
            <v>Sporto centras</v>
          </cell>
          <cell r="N2" t="str">
            <v>III</v>
          </cell>
          <cell r="O2" t="str">
            <v>R.J.Beržinskai,R.Adomaitienė,A.Vilčinskienė</v>
          </cell>
        </row>
        <row r="3">
          <cell r="G3">
            <v>47</v>
          </cell>
          <cell r="H3" t="str">
            <v>Agnė Urbutytė</v>
          </cell>
          <cell r="I3">
            <v>34965</v>
          </cell>
          <cell r="J3" t="str">
            <v>Klaipėdos I</v>
          </cell>
          <cell r="K3" t="str">
            <v>Vyturio pagr.</v>
          </cell>
          <cell r="L3" t="str">
            <v>Sporto centras</v>
          </cell>
          <cell r="N3" t="str">
            <v>II</v>
          </cell>
          <cell r="O3" t="str">
            <v>E.Norvilas</v>
          </cell>
        </row>
        <row r="4">
          <cell r="G4">
            <v>195</v>
          </cell>
          <cell r="H4" t="str">
            <v>Edvinas Kocius</v>
          </cell>
          <cell r="I4">
            <v>34798</v>
          </cell>
          <cell r="J4" t="str">
            <v>Klaipėdos I</v>
          </cell>
          <cell r="K4" t="str">
            <v>Sendvario pagr.</v>
          </cell>
          <cell r="L4" t="str">
            <v>Sporto centras</v>
          </cell>
          <cell r="N4" t="str">
            <v>III</v>
          </cell>
          <cell r="O4" t="str">
            <v>D.D.Senkai</v>
          </cell>
        </row>
        <row r="5">
          <cell r="G5">
            <v>159</v>
          </cell>
          <cell r="H5" t="str">
            <v>Justas Pleskys</v>
          </cell>
          <cell r="I5">
            <v>34798</v>
          </cell>
          <cell r="J5" t="str">
            <v>Klaipėdos I</v>
          </cell>
          <cell r="K5" t="str">
            <v>Versmės pagr.</v>
          </cell>
          <cell r="L5" t="str">
            <v>Sporto centras</v>
          </cell>
          <cell r="N5" t="str">
            <v>II</v>
          </cell>
          <cell r="O5" t="str">
            <v>A.Pleskys, K.Kozlovienė</v>
          </cell>
        </row>
        <row r="6">
          <cell r="G6">
            <v>1</v>
          </cell>
          <cell r="H6" t="str">
            <v>Erika Balsytė</v>
          </cell>
          <cell r="I6">
            <v>35160</v>
          </cell>
          <cell r="J6" t="str">
            <v>Klaipėdos I</v>
          </cell>
          <cell r="K6" t="str">
            <v>Sendvario pagr.</v>
          </cell>
          <cell r="L6" t="str">
            <v>Sporto centras</v>
          </cell>
          <cell r="N6" t="str">
            <v>II</v>
          </cell>
          <cell r="O6" t="str">
            <v>V.Baronienė</v>
          </cell>
        </row>
        <row r="7">
          <cell r="G7">
            <v>197</v>
          </cell>
          <cell r="H7" t="str">
            <v>Rokas Špečkauskas</v>
          </cell>
          <cell r="I7">
            <v>34754</v>
          </cell>
          <cell r="J7" t="str">
            <v>Klaipėdos I</v>
          </cell>
          <cell r="K7" t="str">
            <v>M.Mažvydo pagr.</v>
          </cell>
          <cell r="L7" t="str">
            <v>Sporto centras</v>
          </cell>
          <cell r="N7" t="str">
            <v>II</v>
          </cell>
          <cell r="O7" t="str">
            <v>A.Šilauskas</v>
          </cell>
        </row>
        <row r="8">
          <cell r="G8">
            <v>216</v>
          </cell>
          <cell r="H8" t="str">
            <v>Simona Dobilaitė</v>
          </cell>
          <cell r="I8">
            <v>34842</v>
          </cell>
          <cell r="J8" t="str">
            <v>Klaipėdos I</v>
          </cell>
          <cell r="K8" t="str">
            <v>Saulėtekio pagr.</v>
          </cell>
          <cell r="L8" t="str">
            <v>Sporto centras</v>
          </cell>
          <cell r="N8" t="str">
            <v>II</v>
          </cell>
          <cell r="O8" t="str">
            <v>A.Šilauskas</v>
          </cell>
        </row>
        <row r="9">
          <cell r="G9">
            <v>198</v>
          </cell>
          <cell r="H9" t="str">
            <v>Ligita Motiejauskaitė</v>
          </cell>
          <cell r="I9">
            <v>35111</v>
          </cell>
          <cell r="J9" t="str">
            <v>Klaipėdos I</v>
          </cell>
          <cell r="K9" t="str">
            <v>Smeltės pagr.</v>
          </cell>
          <cell r="L9" t="str">
            <v>Sporto centras</v>
          </cell>
          <cell r="N9" t="str">
            <v>II</v>
          </cell>
          <cell r="O9" t="str">
            <v>A.Šilauskas</v>
          </cell>
        </row>
        <row r="10">
          <cell r="G10">
            <v>88</v>
          </cell>
          <cell r="H10" t="str">
            <v>Akvilė Gedminaitė</v>
          </cell>
          <cell r="I10">
            <v>35437</v>
          </cell>
          <cell r="J10" t="str">
            <v>Klaipėdos I</v>
          </cell>
          <cell r="K10" t="str">
            <v>Saulėtekio pagr.</v>
          </cell>
          <cell r="L10" t="str">
            <v>Sporto centras</v>
          </cell>
          <cell r="N10" t="str">
            <v>III</v>
          </cell>
          <cell r="O10" t="str">
            <v>A.Šilauskas</v>
          </cell>
        </row>
        <row r="11">
          <cell r="G11">
            <v>72</v>
          </cell>
          <cell r="H11" t="str">
            <v>Aidas Pėlikis</v>
          </cell>
          <cell r="I11">
            <v>35124</v>
          </cell>
          <cell r="J11" t="str">
            <v>Klaipėdos I</v>
          </cell>
          <cell r="K11" t="str">
            <v>Gedminų pagr.</v>
          </cell>
          <cell r="L11" t="str">
            <v>Sporto centras</v>
          </cell>
          <cell r="N11" t="str">
            <v>II</v>
          </cell>
          <cell r="O11" t="str">
            <v>M.Krakys</v>
          </cell>
        </row>
        <row r="12">
          <cell r="G12">
            <v>75</v>
          </cell>
          <cell r="H12" t="str">
            <v>Dominykas Butkevičius</v>
          </cell>
          <cell r="I12">
            <v>34770</v>
          </cell>
          <cell r="J12" t="str">
            <v>Klaipėdos I</v>
          </cell>
          <cell r="K12" t="str">
            <v>Gedminų pagr.</v>
          </cell>
          <cell r="L12" t="str">
            <v>Sporto centras</v>
          </cell>
          <cell r="N12" t="str">
            <v>II</v>
          </cell>
          <cell r="O12" t="str">
            <v>M.Krakys</v>
          </cell>
        </row>
        <row r="13">
          <cell r="G13">
            <v>116</v>
          </cell>
          <cell r="H13" t="str">
            <v>Eglė Puidokaitė</v>
          </cell>
          <cell r="I13">
            <v>34998</v>
          </cell>
          <cell r="J13" t="str">
            <v>Klaipėdos I</v>
          </cell>
          <cell r="K13" t="str">
            <v>Gedminų pagr.</v>
          </cell>
          <cell r="L13" t="str">
            <v>Sporto centras</v>
          </cell>
          <cell r="N13" t="str">
            <v>II</v>
          </cell>
          <cell r="O13" t="str">
            <v>M.Krakys</v>
          </cell>
        </row>
        <row r="14">
          <cell r="G14">
            <v>73</v>
          </cell>
          <cell r="H14" t="str">
            <v>Diana Curikova</v>
          </cell>
          <cell r="I14">
            <v>35543</v>
          </cell>
          <cell r="J14" t="str">
            <v>Klaipėdos I</v>
          </cell>
          <cell r="K14" t="str">
            <v>Sendvario pagr.</v>
          </cell>
          <cell r="L14" t="str">
            <v>Sporto centras</v>
          </cell>
          <cell r="N14" t="str">
            <v>III</v>
          </cell>
          <cell r="O14" t="str">
            <v>M.Krakys</v>
          </cell>
        </row>
        <row r="15">
          <cell r="G15">
            <v>107</v>
          </cell>
          <cell r="H15" t="str">
            <v>Emilija Saudargaitė</v>
          </cell>
          <cell r="I15">
            <v>35709</v>
          </cell>
          <cell r="J15" t="str">
            <v>Klaipėdos I</v>
          </cell>
          <cell r="K15" t="str">
            <v>Gedminų pagr.</v>
          </cell>
          <cell r="L15" t="str">
            <v>Sporto centras</v>
          </cell>
          <cell r="N15" t="str">
            <v>III</v>
          </cell>
          <cell r="O15" t="str">
            <v>M.Krakys</v>
          </cell>
        </row>
        <row r="16">
          <cell r="G16">
            <v>111</v>
          </cell>
          <cell r="H16" t="str">
            <v>Lukas Jasinskas</v>
          </cell>
          <cell r="I16">
            <v>35021</v>
          </cell>
          <cell r="J16" t="str">
            <v>Klaipėdos I</v>
          </cell>
          <cell r="K16" t="str">
            <v>Gedminų pagr.</v>
          </cell>
          <cell r="L16" t="str">
            <v>Sporto centras</v>
          </cell>
          <cell r="N16" t="str">
            <v>III</v>
          </cell>
          <cell r="O16" t="str">
            <v>M.Krakys</v>
          </cell>
        </row>
        <row r="17">
          <cell r="G17">
            <v>205</v>
          </cell>
          <cell r="H17" t="str">
            <v>Roberta Adomaitytė</v>
          </cell>
          <cell r="I17">
            <v>34897</v>
          </cell>
          <cell r="J17" t="str">
            <v>Klaipėdos I</v>
          </cell>
          <cell r="K17" t="str">
            <v>M.Mažvydo pagr.</v>
          </cell>
          <cell r="L17" t="str">
            <v>Sporto centras</v>
          </cell>
          <cell r="N17" t="str">
            <v>III</v>
          </cell>
          <cell r="O17" t="str">
            <v>A.Vilčinskienė,R.Adomaitienė</v>
          </cell>
        </row>
        <row r="18">
          <cell r="G18">
            <v>7</v>
          </cell>
          <cell r="H18" t="str">
            <v>Eglė Gestautaitė</v>
          </cell>
          <cell r="I18">
            <v>35233</v>
          </cell>
          <cell r="J18" t="str">
            <v>Klaipėdos I</v>
          </cell>
          <cell r="K18" t="str">
            <v>S.Dacho pagr.</v>
          </cell>
          <cell r="L18" t="str">
            <v>Sporto centras</v>
          </cell>
          <cell r="N18" t="str">
            <v>II</v>
          </cell>
          <cell r="O18" t="str">
            <v>L.Milikauskaitė</v>
          </cell>
        </row>
        <row r="19">
          <cell r="G19">
            <v>8</v>
          </cell>
          <cell r="H19" t="str">
            <v>Ugnė Gestautaitė</v>
          </cell>
          <cell r="I19">
            <v>35233</v>
          </cell>
          <cell r="J19" t="str">
            <v>Klaipėdos I</v>
          </cell>
          <cell r="K19" t="str">
            <v>S.Dacho pagr.</v>
          </cell>
          <cell r="L19" t="str">
            <v>Sporto centras</v>
          </cell>
          <cell r="N19" t="str">
            <v>II</v>
          </cell>
          <cell r="O19" t="str">
            <v>L.Milikauskaitė</v>
          </cell>
        </row>
        <row r="20">
          <cell r="G20">
            <v>217</v>
          </cell>
          <cell r="H20" t="str">
            <v>Gabrielius Šiaulinskas</v>
          </cell>
          <cell r="I20">
            <v>34752</v>
          </cell>
          <cell r="J20" t="str">
            <v>Klaipėdos I</v>
          </cell>
          <cell r="K20" t="str">
            <v>Vilkyčių pagr.</v>
          </cell>
          <cell r="L20" t="str">
            <v>Sporto centras</v>
          </cell>
          <cell r="N20" t="str">
            <v>II</v>
          </cell>
          <cell r="O20" t="str">
            <v>V.Murašovas,B.Mulskiss</v>
          </cell>
        </row>
        <row r="21">
          <cell r="G21">
            <v>160</v>
          </cell>
          <cell r="H21" t="str">
            <v>Antanas Kavaliauskas</v>
          </cell>
          <cell r="I21">
            <v>34763</v>
          </cell>
          <cell r="J21" t="str">
            <v>Klaipėdos II</v>
          </cell>
          <cell r="K21" t="str">
            <v>S.Dacho pagr.</v>
          </cell>
          <cell r="L21" t="str">
            <v>Sporto centras</v>
          </cell>
          <cell r="N21" t="str">
            <v>II</v>
          </cell>
          <cell r="O21" t="str">
            <v>V.Murašovas,A.Šilauskas</v>
          </cell>
        </row>
        <row r="22">
          <cell r="G22">
            <v>48</v>
          </cell>
          <cell r="H22" t="str">
            <v>Evelina Meškerytė</v>
          </cell>
          <cell r="I22">
            <v>34913</v>
          </cell>
          <cell r="J22" t="str">
            <v>Klaipėdos II</v>
          </cell>
          <cell r="K22" t="str">
            <v>Saulėtekio pagr.</v>
          </cell>
          <cell r="L22" t="str">
            <v>Sporto centras</v>
          </cell>
          <cell r="N22" t="str">
            <v>III</v>
          </cell>
          <cell r="O22" t="str">
            <v>R.J.Beržinskai</v>
          </cell>
        </row>
        <row r="23">
          <cell r="G23">
            <v>9</v>
          </cell>
          <cell r="H23" t="str">
            <v>Vaidotas Mikalauskas</v>
          </cell>
          <cell r="I23">
            <v>34751</v>
          </cell>
          <cell r="J23" t="str">
            <v>Klaipėdos I</v>
          </cell>
          <cell r="K23" t="str">
            <v>Saulėtekio pagr.</v>
          </cell>
          <cell r="L23" t="str">
            <v>Sporto centras</v>
          </cell>
          <cell r="N23" t="str">
            <v>III</v>
          </cell>
          <cell r="O23" t="str">
            <v>A.Šilauskas</v>
          </cell>
        </row>
        <row r="24">
          <cell r="G24">
            <v>10</v>
          </cell>
          <cell r="H24" t="str">
            <v>Greta Rakevičiūtė</v>
          </cell>
          <cell r="I24">
            <v>35182</v>
          </cell>
          <cell r="J24" t="str">
            <v>Klaipėdos II</v>
          </cell>
          <cell r="K24" t="str">
            <v>Vyturio pagr.</v>
          </cell>
          <cell r="L24" t="str">
            <v>Sporto centras</v>
          </cell>
          <cell r="N24" t="str">
            <v>II</v>
          </cell>
          <cell r="O24" t="str">
            <v>A.Šilauskas</v>
          </cell>
        </row>
        <row r="25">
          <cell r="G25">
            <v>204</v>
          </cell>
          <cell r="H25" t="str">
            <v>Iveta Bružaitė</v>
          </cell>
          <cell r="I25">
            <v>35236</v>
          </cell>
          <cell r="J25" t="str">
            <v>Klaipėda</v>
          </cell>
          <cell r="K25" t="str">
            <v>Vyturio pagr.</v>
          </cell>
          <cell r="L25" t="str">
            <v>Sporto centras</v>
          </cell>
          <cell r="N25" t="str">
            <v>III</v>
          </cell>
          <cell r="O25" t="str">
            <v>A.Šilauskas</v>
          </cell>
        </row>
        <row r="26">
          <cell r="G26">
            <v>11</v>
          </cell>
          <cell r="H26" t="str">
            <v>Martynas Bagdonas</v>
          </cell>
          <cell r="I26">
            <v>35265</v>
          </cell>
          <cell r="J26" t="str">
            <v>Klaipėdos II</v>
          </cell>
          <cell r="K26" t="str">
            <v>S.Dacho pagr.</v>
          </cell>
          <cell r="L26" t="str">
            <v>Sporto centras</v>
          </cell>
          <cell r="N26" t="str">
            <v>II</v>
          </cell>
          <cell r="O26" t="str">
            <v>L.Milikauskaitė</v>
          </cell>
        </row>
        <row r="27">
          <cell r="G27">
            <v>151</v>
          </cell>
          <cell r="H27" t="str">
            <v>Ronaldas Zabitis</v>
          </cell>
          <cell r="I27">
            <v>34810</v>
          </cell>
          <cell r="J27" t="str">
            <v>Klaipėdos II</v>
          </cell>
          <cell r="K27" t="str">
            <v>Vyturio pagr.</v>
          </cell>
          <cell r="L27" t="str">
            <v>Sporto centras</v>
          </cell>
          <cell r="N27" t="str">
            <v>III</v>
          </cell>
          <cell r="O27" t="str">
            <v>J.Martinkus</v>
          </cell>
        </row>
        <row r="28">
          <cell r="G28">
            <v>89</v>
          </cell>
          <cell r="H28" t="str">
            <v>Rolandas Krasauskas</v>
          </cell>
          <cell r="I28">
            <v>35213</v>
          </cell>
          <cell r="J28" t="str">
            <v>Klaipėda</v>
          </cell>
          <cell r="K28" t="str">
            <v>Verdenės pagr.</v>
          </cell>
          <cell r="L28" t="str">
            <v>Sporto centras</v>
          </cell>
          <cell r="N28" t="str">
            <v>III</v>
          </cell>
          <cell r="O28" t="str">
            <v>D.D.Senkai</v>
          </cell>
        </row>
        <row r="29">
          <cell r="G29">
            <v>178</v>
          </cell>
          <cell r="H29" t="str">
            <v>Dovydas Urniežius</v>
          </cell>
          <cell r="I29">
            <v>35332</v>
          </cell>
          <cell r="J29" t="str">
            <v>Klaipėdos II</v>
          </cell>
          <cell r="K29" t="str">
            <v>Saulėtekio pagr.</v>
          </cell>
          <cell r="L29" t="str">
            <v>Sporto centras</v>
          </cell>
          <cell r="N29" t="str">
            <v>III</v>
          </cell>
          <cell r="O29" t="str">
            <v>D.D.Senkai</v>
          </cell>
        </row>
        <row r="30">
          <cell r="G30">
            <v>196</v>
          </cell>
          <cell r="H30" t="str">
            <v>Salvijus Koviera</v>
          </cell>
          <cell r="I30">
            <v>35555</v>
          </cell>
          <cell r="J30" t="str">
            <v>Klaipėdos II</v>
          </cell>
          <cell r="K30" t="str">
            <v>Versmės pagr.</v>
          </cell>
          <cell r="L30" t="str">
            <v>Sporto centras</v>
          </cell>
          <cell r="N30" t="str">
            <v>III</v>
          </cell>
          <cell r="O30" t="str">
            <v>D.D.Senkai</v>
          </cell>
        </row>
        <row r="31">
          <cell r="G31">
            <v>124</v>
          </cell>
          <cell r="H31" t="str">
            <v>Benediktas Mickus</v>
          </cell>
          <cell r="I31">
            <v>35515</v>
          </cell>
          <cell r="J31" t="str">
            <v>Klaipėdos II</v>
          </cell>
          <cell r="K31" t="str">
            <v>Gedminų pagr.</v>
          </cell>
          <cell r="L31" t="str">
            <v>Sporto centras</v>
          </cell>
          <cell r="N31" t="str">
            <v>III</v>
          </cell>
          <cell r="O31" t="str">
            <v>M.Krakys</v>
          </cell>
        </row>
        <row r="32">
          <cell r="G32">
            <v>12</v>
          </cell>
          <cell r="H32" t="str">
            <v>Sonata Jančauskaitė</v>
          </cell>
          <cell r="I32">
            <v>35624</v>
          </cell>
          <cell r="J32" t="str">
            <v>Klaipėdos II</v>
          </cell>
          <cell r="K32" t="str">
            <v>Sendvario pagr.</v>
          </cell>
          <cell r="L32" t="str">
            <v>Sporto centras</v>
          </cell>
          <cell r="N32" t="str">
            <v>III</v>
          </cell>
          <cell r="O32" t="str">
            <v>M.Krakys</v>
          </cell>
        </row>
        <row r="33">
          <cell r="G33">
            <v>74</v>
          </cell>
          <cell r="H33" t="str">
            <v>Ieva Tamolytė</v>
          </cell>
          <cell r="I33">
            <v>35696</v>
          </cell>
          <cell r="J33" t="str">
            <v>Klaipėdos II</v>
          </cell>
          <cell r="K33" t="str">
            <v>Gedminų pagr.</v>
          </cell>
          <cell r="L33" t="str">
            <v>Sporto centras</v>
          </cell>
          <cell r="N33" t="str">
            <v>III</v>
          </cell>
          <cell r="O33" t="str">
            <v>M.Krakys</v>
          </cell>
        </row>
        <row r="34">
          <cell r="G34">
            <v>137</v>
          </cell>
          <cell r="H34" t="str">
            <v>Iveta Proskurinaitė</v>
          </cell>
          <cell r="I34">
            <v>35349</v>
          </cell>
          <cell r="J34" t="str">
            <v>Klaipėdos II</v>
          </cell>
          <cell r="K34" t="str">
            <v>Gedminų pagr.</v>
          </cell>
          <cell r="L34" t="str">
            <v>Sporto centras</v>
          </cell>
          <cell r="N34" t="str">
            <v>III</v>
          </cell>
          <cell r="O34" t="str">
            <v>M.Krakys</v>
          </cell>
        </row>
        <row r="35">
          <cell r="G35">
            <v>4</v>
          </cell>
          <cell r="H35" t="str">
            <v>Gintarė Studencovaitė</v>
          </cell>
          <cell r="I35">
            <v>34931</v>
          </cell>
          <cell r="J35" t="str">
            <v>Klaipėda</v>
          </cell>
          <cell r="K35" t="str">
            <v>L.Stulpino pagr.</v>
          </cell>
          <cell r="L35" t="str">
            <v>Sporto centras</v>
          </cell>
          <cell r="N35" t="str">
            <v>III</v>
          </cell>
          <cell r="O35" t="str">
            <v>M.Krakys</v>
          </cell>
        </row>
        <row r="36">
          <cell r="G36">
            <v>199</v>
          </cell>
          <cell r="H36" t="str">
            <v>Tadas Rasiukas</v>
          </cell>
          <cell r="I36">
            <v>35529</v>
          </cell>
          <cell r="J36" t="str">
            <v>Klaipėda</v>
          </cell>
          <cell r="K36" t="str">
            <v>Gedminų pagr.</v>
          </cell>
          <cell r="L36" t="str">
            <v>Sporto centras</v>
          </cell>
          <cell r="N36" t="str">
            <v>III</v>
          </cell>
          <cell r="O36" t="str">
            <v>M.Krakys</v>
          </cell>
        </row>
        <row r="37">
          <cell r="G37">
            <v>161</v>
          </cell>
          <cell r="H37" t="str">
            <v>Sigitas Galdikas</v>
          </cell>
          <cell r="I37">
            <v>35215</v>
          </cell>
          <cell r="J37" t="str">
            <v>Klaipėdos II</v>
          </cell>
          <cell r="K37" t="str">
            <v>L.Stulpino pagr.</v>
          </cell>
          <cell r="L37" t="str">
            <v>Sporto centras</v>
          </cell>
          <cell r="N37" t="str">
            <v>II</v>
          </cell>
          <cell r="O37" t="str">
            <v>A.Pleskys</v>
          </cell>
        </row>
        <row r="38">
          <cell r="G38">
            <v>206</v>
          </cell>
          <cell r="H38" t="str">
            <v>Emilija Bočkutė</v>
          </cell>
          <cell r="I38">
            <v>35216</v>
          </cell>
          <cell r="J38" t="str">
            <v>Klaipėdos II</v>
          </cell>
          <cell r="K38" t="str">
            <v>Saulėtekio pagr.</v>
          </cell>
          <cell r="L38" t="str">
            <v>Sporto centras</v>
          </cell>
          <cell r="N38" t="str">
            <v>III</v>
          </cell>
          <cell r="O38" t="str">
            <v>K.Kozlovienė</v>
          </cell>
        </row>
        <row r="39">
          <cell r="G39">
            <v>162</v>
          </cell>
          <cell r="H39" t="str">
            <v>Aida Žalionytė</v>
          </cell>
          <cell r="I39">
            <v>35250</v>
          </cell>
          <cell r="J39" t="str">
            <v>Klaipėdos II</v>
          </cell>
          <cell r="K39" t="str">
            <v>Vydūno pagr.</v>
          </cell>
          <cell r="L39" t="str">
            <v>Sporto centras</v>
          </cell>
          <cell r="N39" t="str">
            <v>III</v>
          </cell>
          <cell r="O39" t="str">
            <v>K.Kozlovienė</v>
          </cell>
        </row>
        <row r="40">
          <cell r="G40">
            <v>200</v>
          </cell>
          <cell r="H40" t="str">
            <v>Lukas Barkus</v>
          </cell>
          <cell r="I40">
            <v>34990</v>
          </cell>
          <cell r="J40" t="str">
            <v>Klaipėdos II</v>
          </cell>
          <cell r="K40" t="str">
            <v>Verdenės pagr.</v>
          </cell>
          <cell r="L40" t="str">
            <v>Sporto centras</v>
          </cell>
          <cell r="N40" t="str">
            <v>III</v>
          </cell>
          <cell r="O40" t="str">
            <v>A.Vilčinskienė,R.Adomaitienė</v>
          </cell>
        </row>
        <row r="41">
          <cell r="G41">
            <v>175</v>
          </cell>
          <cell r="H41" t="str">
            <v>Gabrielė Kasparavičiūtė</v>
          </cell>
          <cell r="I41">
            <v>35060</v>
          </cell>
          <cell r="J41" t="str">
            <v>Klaipėda</v>
          </cell>
          <cell r="K41" t="str">
            <v>Gedminų pagr.</v>
          </cell>
          <cell r="L41" t="str">
            <v>Sporto centras</v>
          </cell>
          <cell r="N41" t="str">
            <v>III</v>
          </cell>
          <cell r="O41" t="str">
            <v>A.Vilčinskienė,R.Adomaitienė</v>
          </cell>
        </row>
        <row r="42">
          <cell r="G42">
            <v>201</v>
          </cell>
          <cell r="H42" t="str">
            <v>Deividas Sorakas</v>
          </cell>
          <cell r="I42">
            <v>35193</v>
          </cell>
          <cell r="J42" t="str">
            <v>Klaipėda</v>
          </cell>
          <cell r="K42" t="str">
            <v>P.Mašioto pagr.</v>
          </cell>
          <cell r="L42" t="str">
            <v>Sporto centras</v>
          </cell>
          <cell r="N42" t="str">
            <v>III</v>
          </cell>
          <cell r="O42" t="str">
            <v>R.Adomaitienė,A.Vilčinskienė</v>
          </cell>
        </row>
        <row r="43">
          <cell r="G43">
            <v>76</v>
          </cell>
          <cell r="H43" t="str">
            <v>Aurelija Gludkinaitė</v>
          </cell>
          <cell r="I43">
            <v>34749</v>
          </cell>
          <cell r="J43" t="str">
            <v>Klaipėda</v>
          </cell>
          <cell r="K43" t="str">
            <v>"Vėtrungės" gimn.</v>
          </cell>
          <cell r="L43" t="str">
            <v>Sporto centras</v>
          </cell>
          <cell r="N43" t="str">
            <v>III</v>
          </cell>
          <cell r="O43" t="str">
            <v>M.Krakys</v>
          </cell>
        </row>
        <row r="44">
          <cell r="G44">
            <v>179</v>
          </cell>
          <cell r="H44" t="str">
            <v>Dominykas Eičinas</v>
          </cell>
          <cell r="I44">
            <v>35360</v>
          </cell>
          <cell r="J44" t="str">
            <v>Klaipėdos II</v>
          </cell>
          <cell r="K44" t="str">
            <v>S.Dacho pagr.</v>
          </cell>
          <cell r="L44" t="str">
            <v>Sporto centras</v>
          </cell>
          <cell r="N44" t="str">
            <v>III</v>
          </cell>
          <cell r="O44" t="str">
            <v>L.Milikauskaitė</v>
          </cell>
        </row>
        <row r="45">
          <cell r="G45">
            <v>90</v>
          </cell>
          <cell r="H45" t="str">
            <v>Greta Gavšinaitė</v>
          </cell>
          <cell r="I45">
            <v>35172</v>
          </cell>
          <cell r="J45" t="str">
            <v>Klaipėdos II</v>
          </cell>
          <cell r="K45" t="str">
            <v>P.Mašioto pagr. m-kla</v>
          </cell>
          <cell r="L45" t="str">
            <v>Sporto centras</v>
          </cell>
          <cell r="N45" t="str">
            <v>III</v>
          </cell>
          <cell r="O45" t="str">
            <v>L.Milikauskaitė</v>
          </cell>
        </row>
        <row r="46">
          <cell r="G46">
            <v>13</v>
          </cell>
          <cell r="H46" t="str">
            <v>Odeta Venckutė</v>
          </cell>
          <cell r="I46">
            <v>35139</v>
          </cell>
          <cell r="J46" t="str">
            <v>Klaipėda</v>
          </cell>
          <cell r="K46" t="str">
            <v>Saulėtekio pagr.</v>
          </cell>
          <cell r="N46" t="str">
            <v>III</v>
          </cell>
          <cell r="O46" t="str">
            <v>J.R.Beržinskai</v>
          </cell>
        </row>
        <row r="47">
          <cell r="G47">
            <v>77</v>
          </cell>
          <cell r="H47" t="str">
            <v>Rimantė Pakulytė</v>
          </cell>
          <cell r="I47">
            <v>35096</v>
          </cell>
          <cell r="J47" t="str">
            <v>Klaipėda</v>
          </cell>
          <cell r="K47" t="str">
            <v>Verdenės pagr.</v>
          </cell>
          <cell r="O47" t="str">
            <v>J.R.Beržinskai</v>
          </cell>
        </row>
        <row r="48">
          <cell r="G48">
            <v>56</v>
          </cell>
          <cell r="H48" t="str">
            <v>Modesta Skaraitė</v>
          </cell>
          <cell r="I48">
            <v>34836</v>
          </cell>
          <cell r="J48" t="str">
            <v>Klaipėda</v>
          </cell>
          <cell r="K48" t="str">
            <v>L.Stulpino pagr.</v>
          </cell>
          <cell r="O48" t="str">
            <v>J.R.Beržinskai</v>
          </cell>
        </row>
        <row r="49">
          <cell r="G49">
            <v>123</v>
          </cell>
          <cell r="H49" t="str">
            <v>Mantas Liekis</v>
          </cell>
          <cell r="I49">
            <v>35181</v>
          </cell>
          <cell r="J49" t="str">
            <v>Klaipėda</v>
          </cell>
          <cell r="K49" t="str">
            <v>Verdenės pagr.</v>
          </cell>
          <cell r="O49" t="str">
            <v>J.R.Beržinskai</v>
          </cell>
        </row>
        <row r="50">
          <cell r="G50">
            <v>25</v>
          </cell>
          <cell r="H50" t="str">
            <v>Sabina Puodžiūtė</v>
          </cell>
          <cell r="I50">
            <v>35055</v>
          </cell>
          <cell r="J50" t="str">
            <v>Klaipėda</v>
          </cell>
          <cell r="K50" t="str">
            <v>M.Mažvydo pagr.</v>
          </cell>
          <cell r="O50" t="str">
            <v>A.Vilčinskienė,R.Adomaitienė</v>
          </cell>
        </row>
        <row r="51">
          <cell r="G51">
            <v>106</v>
          </cell>
          <cell r="H51" t="str">
            <v>Laura Kneitaitė</v>
          </cell>
          <cell r="I51">
            <v>35324</v>
          </cell>
          <cell r="J51" t="str">
            <v>Klaipėda</v>
          </cell>
          <cell r="K51" t="str">
            <v>M.Mažvydo pagr.</v>
          </cell>
          <cell r="N51" t="str">
            <v>III</v>
          </cell>
          <cell r="O51" t="str">
            <v>A.Vilčinskienė,R.Adomaitienė</v>
          </cell>
        </row>
        <row r="52">
          <cell r="G52">
            <v>176</v>
          </cell>
          <cell r="H52" t="str">
            <v>Viltė Mardasaitė</v>
          </cell>
          <cell r="I52">
            <v>35002</v>
          </cell>
          <cell r="J52" t="str">
            <v>Klaipėda</v>
          </cell>
          <cell r="K52" t="str">
            <v>H.Zudermano gimn.</v>
          </cell>
          <cell r="O52" t="str">
            <v>A.Vilčinskienė,R.Adomaitienė</v>
          </cell>
        </row>
        <row r="53">
          <cell r="G53">
            <v>57</v>
          </cell>
          <cell r="H53" t="str">
            <v>Erikas Stankus</v>
          </cell>
          <cell r="I53">
            <v>35399</v>
          </cell>
          <cell r="J53" t="str">
            <v>Klaipėda</v>
          </cell>
          <cell r="O53" t="str">
            <v>D.D.Senkai</v>
          </cell>
        </row>
        <row r="54">
          <cell r="G54">
            <v>189</v>
          </cell>
          <cell r="H54" t="str">
            <v>Martynas Vrašinskas</v>
          </cell>
          <cell r="I54">
            <v>34972</v>
          </cell>
          <cell r="J54" t="str">
            <v>Klaipėda</v>
          </cell>
          <cell r="O54" t="str">
            <v>D.D.Senkai</v>
          </cell>
        </row>
        <row r="55">
          <cell r="G55">
            <v>190</v>
          </cell>
          <cell r="H55" t="str">
            <v>Andra Vaitkutė</v>
          </cell>
          <cell r="I55">
            <v>35190</v>
          </cell>
          <cell r="J55" t="str">
            <v>Klaipėdos II</v>
          </cell>
          <cell r="K55" t="str">
            <v>Versmės pagr.</v>
          </cell>
          <cell r="L55" t="str">
            <v>Sporto centras</v>
          </cell>
          <cell r="O55" t="str">
            <v>D.D.Senkai</v>
          </cell>
        </row>
        <row r="56">
          <cell r="G56">
            <v>26</v>
          </cell>
          <cell r="H56" t="str">
            <v>Andrius Aleksa</v>
          </cell>
          <cell r="I56">
            <v>34824</v>
          </cell>
          <cell r="J56" t="str">
            <v>Klaipėda</v>
          </cell>
          <cell r="O56" t="str">
            <v>D.D.Senkai</v>
          </cell>
        </row>
        <row r="57">
          <cell r="G57">
            <v>58</v>
          </cell>
          <cell r="H57" t="str">
            <v>Dovydas Paserpskis</v>
          </cell>
          <cell r="I57">
            <v>34738</v>
          </cell>
          <cell r="J57" t="str">
            <v>Klaipėda</v>
          </cell>
          <cell r="O57" t="str">
            <v>D.D.Senkai</v>
          </cell>
        </row>
        <row r="58">
          <cell r="G58">
            <v>191</v>
          </cell>
          <cell r="H58" t="str">
            <v>Simas Daineka</v>
          </cell>
          <cell r="I58">
            <v>34778</v>
          </cell>
          <cell r="J58" t="str">
            <v>Klaipėdos II</v>
          </cell>
          <cell r="K58" t="str">
            <v>Versmės pagr.</v>
          </cell>
          <cell r="L58" t="str">
            <v>Sporto centras</v>
          </cell>
          <cell r="N58" t="str">
            <v>III</v>
          </cell>
          <cell r="O58" t="str">
            <v>D.D.Senkai</v>
          </cell>
        </row>
        <row r="59">
          <cell r="G59">
            <v>59</v>
          </cell>
          <cell r="H59" t="str">
            <v>Gintarė Bielkinaitė</v>
          </cell>
          <cell r="I59">
            <v>35419</v>
          </cell>
          <cell r="J59" t="str">
            <v>Klaipėda</v>
          </cell>
          <cell r="K59" t="str">
            <v>Tauralaukio pagr.</v>
          </cell>
          <cell r="N59" t="str">
            <v>III</v>
          </cell>
          <cell r="O59" t="str">
            <v>O.Grybauskienė</v>
          </cell>
        </row>
        <row r="60">
          <cell r="G60">
            <v>55</v>
          </cell>
          <cell r="H60" t="str">
            <v>Mantas Juška</v>
          </cell>
          <cell r="I60">
            <v>35431</v>
          </cell>
          <cell r="J60" t="str">
            <v>Klaipėda</v>
          </cell>
          <cell r="K60" t="str">
            <v>Tauralaukio pagr.</v>
          </cell>
          <cell r="O60" t="str">
            <v>O.Grybauskienė</v>
          </cell>
        </row>
        <row r="61">
          <cell r="G61">
            <v>112</v>
          </cell>
          <cell r="H61" t="str">
            <v>Rolandas Šypalis</v>
          </cell>
          <cell r="I61">
            <v>35299</v>
          </cell>
          <cell r="J61" t="str">
            <v>Klaipėda</v>
          </cell>
          <cell r="K61" t="str">
            <v>Sendvario pagr.</v>
          </cell>
          <cell r="O61" t="str">
            <v>O.Grybauskienė</v>
          </cell>
        </row>
        <row r="62">
          <cell r="G62">
            <v>54</v>
          </cell>
          <cell r="H62" t="str">
            <v>Raminta Viržintaitė</v>
          </cell>
          <cell r="I62">
            <v>35178</v>
          </cell>
          <cell r="J62" t="str">
            <v>Klaipėda</v>
          </cell>
          <cell r="O62" t="str">
            <v>E.Norvilas</v>
          </cell>
        </row>
        <row r="63">
          <cell r="G63">
            <v>60</v>
          </cell>
          <cell r="H63" t="str">
            <v>Edvinas Eismontas</v>
          </cell>
          <cell r="I63">
            <v>34868</v>
          </cell>
          <cell r="J63" t="str">
            <v>Klaipėda</v>
          </cell>
          <cell r="K63" t="str">
            <v>L.Stulpino pagr.</v>
          </cell>
          <cell r="O63" t="str">
            <v>M.Krakys</v>
          </cell>
        </row>
        <row r="64">
          <cell r="G64">
            <v>27</v>
          </cell>
          <cell r="H64" t="str">
            <v>Evaldas Stirbys</v>
          </cell>
          <cell r="I64">
            <v>35381</v>
          </cell>
          <cell r="J64" t="str">
            <v>Klaipėda</v>
          </cell>
          <cell r="K64" t="str">
            <v>Aukuro gimn.</v>
          </cell>
          <cell r="O64" t="str">
            <v>V.Baronienė</v>
          </cell>
        </row>
        <row r="65">
          <cell r="G65">
            <v>91</v>
          </cell>
          <cell r="H65" t="str">
            <v>Arūnas Žilevičius</v>
          </cell>
          <cell r="I65">
            <v>35146</v>
          </cell>
          <cell r="J65" t="str">
            <v>Klaipėda</v>
          </cell>
          <cell r="K65" t="str">
            <v>S.Dacho pagr.</v>
          </cell>
          <cell r="O65" t="str">
            <v>L.Milikauskaitė</v>
          </cell>
        </row>
        <row r="66">
          <cell r="G66">
            <v>92</v>
          </cell>
          <cell r="H66" t="str">
            <v>Vytautas Martūzas</v>
          </cell>
          <cell r="I66">
            <v>35408</v>
          </cell>
          <cell r="J66" t="str">
            <v>Klaipėda</v>
          </cell>
          <cell r="K66" t="str">
            <v>S.Dacho pagr.</v>
          </cell>
          <cell r="O66" t="str">
            <v>L.Milikauskaitė</v>
          </cell>
        </row>
        <row r="67">
          <cell r="G67">
            <v>93</v>
          </cell>
          <cell r="H67" t="str">
            <v>Dovydas Stonkus</v>
          </cell>
          <cell r="I67">
            <v>35403</v>
          </cell>
          <cell r="J67" t="str">
            <v>Klaipėda</v>
          </cell>
          <cell r="K67" t="str">
            <v>Vydūno pagr.</v>
          </cell>
          <cell r="O67" t="str">
            <v>L.Milikauskaitė</v>
          </cell>
        </row>
        <row r="68">
          <cell r="G68">
            <v>158</v>
          </cell>
          <cell r="H68" t="str">
            <v>Domantas Bajorūnas</v>
          </cell>
          <cell r="I68">
            <v>35341</v>
          </cell>
          <cell r="J68" t="str">
            <v>Klaipėda</v>
          </cell>
          <cell r="K68" t="str">
            <v>Aukuro gimn.</v>
          </cell>
          <cell r="O68" t="str">
            <v>J.Martinkus</v>
          </cell>
        </row>
        <row r="69">
          <cell r="G69">
            <v>28</v>
          </cell>
          <cell r="H69" t="str">
            <v>Vladislav Tupčienko</v>
          </cell>
          <cell r="I69">
            <v>35357</v>
          </cell>
          <cell r="J69" t="str">
            <v>Klaipėda</v>
          </cell>
          <cell r="O69" t="str">
            <v>J.Martinkus</v>
          </cell>
        </row>
        <row r="70">
          <cell r="G70">
            <v>163</v>
          </cell>
          <cell r="H70" t="str">
            <v>Justas Varanauskas</v>
          </cell>
          <cell r="I70">
            <v>35195</v>
          </cell>
          <cell r="J70" t="str">
            <v>Klaipėda</v>
          </cell>
          <cell r="K70" t="str">
            <v>Aukuro gimn.</v>
          </cell>
          <cell r="O70" t="str">
            <v>J.Martinkus</v>
          </cell>
        </row>
        <row r="71">
          <cell r="G71">
            <v>94</v>
          </cell>
          <cell r="H71" t="str">
            <v>Matas Šniepas</v>
          </cell>
          <cell r="I71">
            <v>35285</v>
          </cell>
          <cell r="J71" t="str">
            <v>Klaipėda</v>
          </cell>
          <cell r="K71" t="str">
            <v>Aukuro gimn.</v>
          </cell>
          <cell r="O71" t="str">
            <v>J.Martinkus</v>
          </cell>
        </row>
        <row r="72">
          <cell r="G72">
            <v>152</v>
          </cell>
          <cell r="H72" t="str">
            <v>Svaja Fabijonavičiūtė</v>
          </cell>
          <cell r="I72">
            <v>35137</v>
          </cell>
          <cell r="J72" t="str">
            <v>Klaipėda</v>
          </cell>
          <cell r="K72" t="str">
            <v>Vilkyčių pagr.</v>
          </cell>
          <cell r="O72" t="str">
            <v>V.Murašovas,B.Mulskiss</v>
          </cell>
        </row>
        <row r="73">
          <cell r="G73">
            <v>153</v>
          </cell>
          <cell r="H73" t="str">
            <v>Audrius Matonis</v>
          </cell>
          <cell r="I73">
            <v>35176</v>
          </cell>
          <cell r="J73" t="str">
            <v>Klaipėda</v>
          </cell>
          <cell r="K73" t="str">
            <v>Vilkyčių pagr.</v>
          </cell>
          <cell r="O73" t="str">
            <v>V.Murašovas,B.Mulskiss</v>
          </cell>
        </row>
        <row r="74">
          <cell r="G74">
            <v>61</v>
          </cell>
          <cell r="H74" t="str">
            <v>Marius Grašys</v>
          </cell>
          <cell r="I74">
            <v>35207</v>
          </cell>
          <cell r="J74" t="str">
            <v>Klaipėda</v>
          </cell>
          <cell r="K74" t="str">
            <v>Aukuro gimn.</v>
          </cell>
          <cell r="O74" t="str">
            <v>M.Krakys</v>
          </cell>
        </row>
        <row r="75">
          <cell r="G75">
            <v>95</v>
          </cell>
          <cell r="H75" t="str">
            <v>Dovydas Gricius</v>
          </cell>
          <cell r="I75">
            <v>35583</v>
          </cell>
          <cell r="J75" t="str">
            <v>Klaipėdos II</v>
          </cell>
          <cell r="K75" t="str">
            <v>Sendvario pagr.</v>
          </cell>
          <cell r="L75" t="str">
            <v>Sporto centras</v>
          </cell>
          <cell r="N75" t="str">
            <v>III</v>
          </cell>
          <cell r="O75" t="str">
            <v>A.Vilčinskienė,R.Adomaitienė</v>
          </cell>
        </row>
        <row r="76">
          <cell r="G76">
            <v>125</v>
          </cell>
          <cell r="H76" t="str">
            <v>Aleksandras Jakinevičius</v>
          </cell>
          <cell r="I76">
            <v>35034</v>
          </cell>
          <cell r="J76" t="str">
            <v>Palanga</v>
          </cell>
          <cell r="K76" t="str">
            <v>Baltijos pagr.</v>
          </cell>
          <cell r="L76" t="str">
            <v>Palangos SC</v>
          </cell>
          <cell r="M76" t="str">
            <v>Palangos l/a</v>
          </cell>
          <cell r="N76" t="str">
            <v>II</v>
          </cell>
          <cell r="O76" t="str">
            <v>S.Kašinskas</v>
          </cell>
        </row>
        <row r="77">
          <cell r="G77">
            <v>78</v>
          </cell>
          <cell r="H77" t="str">
            <v>Mindaugas Kuoja</v>
          </cell>
          <cell r="I77">
            <v>34786</v>
          </cell>
          <cell r="J77" t="str">
            <v>Palanga</v>
          </cell>
          <cell r="K77" t="str">
            <v>Baltijos pagr.</v>
          </cell>
          <cell r="L77" t="str">
            <v>Palangos SC</v>
          </cell>
          <cell r="M77" t="str">
            <v>Palangos l/a</v>
          </cell>
          <cell r="N77" t="str">
            <v xml:space="preserve"> III</v>
          </cell>
          <cell r="O77" t="str">
            <v>I.Apanavičiūtė</v>
          </cell>
        </row>
        <row r="78">
          <cell r="G78">
            <v>180</v>
          </cell>
          <cell r="H78" t="str">
            <v>Renatas Buta</v>
          </cell>
          <cell r="I78">
            <v>34718</v>
          </cell>
          <cell r="J78" t="str">
            <v>Palanga</v>
          </cell>
          <cell r="K78" t="str">
            <v>Baltijos pagr.</v>
          </cell>
          <cell r="L78" t="str">
            <v>Palangos SC</v>
          </cell>
          <cell r="M78" t="str">
            <v>Palangos l/a</v>
          </cell>
          <cell r="N78" t="str">
            <v>III</v>
          </cell>
          <cell r="O78" t="str">
            <v>I.Apanavičiūtė</v>
          </cell>
        </row>
        <row r="79">
          <cell r="G79">
            <v>96</v>
          </cell>
          <cell r="H79" t="str">
            <v>Karolis Ščiglo</v>
          </cell>
          <cell r="I79">
            <v>35087</v>
          </cell>
          <cell r="J79" t="str">
            <v>Palanga</v>
          </cell>
          <cell r="K79" t="str">
            <v>Baltijos pagr.</v>
          </cell>
          <cell r="L79" t="str">
            <v>Palangos SC</v>
          </cell>
          <cell r="M79" t="str">
            <v>Palangos l/a</v>
          </cell>
          <cell r="N79" t="str">
            <v>III</v>
          </cell>
          <cell r="O79" t="str">
            <v>R.Kazlauskas, I.Apanavičiūtė</v>
          </cell>
        </row>
        <row r="80">
          <cell r="G80">
            <v>117</v>
          </cell>
          <cell r="H80" t="str">
            <v>Greta Pučkaitė</v>
          </cell>
          <cell r="I80">
            <v>35276</v>
          </cell>
          <cell r="J80" t="str">
            <v>Palanga</v>
          </cell>
          <cell r="K80" t="str">
            <v>Baltijos pagr.</v>
          </cell>
          <cell r="L80" t="str">
            <v>Palangos SC</v>
          </cell>
          <cell r="M80" t="str">
            <v>Palangos l/a</v>
          </cell>
          <cell r="N80" t="str">
            <v>III</v>
          </cell>
          <cell r="O80" t="str">
            <v>I.Apanavičiūtė</v>
          </cell>
        </row>
        <row r="81">
          <cell r="G81">
            <v>29</v>
          </cell>
          <cell r="H81" t="str">
            <v>Aušrinė Mažulytė</v>
          </cell>
          <cell r="I81">
            <v>35249</v>
          </cell>
          <cell r="J81" t="str">
            <v>Palanga</v>
          </cell>
          <cell r="K81" t="str">
            <v>Baltijos pagr.</v>
          </cell>
          <cell r="L81" t="str">
            <v>Palangos SC</v>
          </cell>
          <cell r="M81" t="str">
            <v>Palangos l/a</v>
          </cell>
          <cell r="N81" t="str">
            <v>Ij</v>
          </cell>
          <cell r="O81" t="str">
            <v>I.Apanavičiūtė</v>
          </cell>
        </row>
        <row r="82">
          <cell r="G82">
            <v>30</v>
          </cell>
          <cell r="H82" t="str">
            <v xml:space="preserve">Žygimantas Bertašius </v>
          </cell>
          <cell r="I82">
            <v>34861</v>
          </cell>
          <cell r="J82" t="str">
            <v>Palanga</v>
          </cell>
          <cell r="K82" t="str">
            <v>Baltijos pagr.</v>
          </cell>
          <cell r="L82" t="str">
            <v>Palangos SC</v>
          </cell>
          <cell r="M82" t="str">
            <v>Palangos l/a</v>
          </cell>
          <cell r="N82" t="str">
            <v>Ij</v>
          </cell>
          <cell r="O82" t="str">
            <v>I.Apanavičiūtė</v>
          </cell>
        </row>
        <row r="83">
          <cell r="G83">
            <v>113</v>
          </cell>
          <cell r="H83" t="str">
            <v>Ignas Stasytis</v>
          </cell>
          <cell r="I83">
            <v>34970</v>
          </cell>
          <cell r="J83" t="str">
            <v>Palanga</v>
          </cell>
          <cell r="K83" t="str">
            <v>Baltijos pagr.</v>
          </cell>
          <cell r="L83" t="str">
            <v>Palangos SC</v>
          </cell>
          <cell r="M83" t="str">
            <v>Palangos l/a</v>
          </cell>
          <cell r="N83" t="str">
            <v>III</v>
          </cell>
          <cell r="O83" t="str">
            <v>I.Apanavičiūtė</v>
          </cell>
        </row>
        <row r="84">
          <cell r="G84">
            <v>97</v>
          </cell>
          <cell r="H84" t="str">
            <v>Donatas Dirkstys</v>
          </cell>
          <cell r="I84">
            <v>34836</v>
          </cell>
          <cell r="J84" t="str">
            <v>Palanga</v>
          </cell>
          <cell r="K84" t="str">
            <v>Baltijos pagr.</v>
          </cell>
          <cell r="L84" t="str">
            <v>Palangos SC</v>
          </cell>
          <cell r="M84" t="str">
            <v>Palangos l/a</v>
          </cell>
          <cell r="N84" t="str">
            <v>III</v>
          </cell>
          <cell r="O84" t="str">
            <v>R.Kazlauskas, I.Apanavičiūtė</v>
          </cell>
        </row>
        <row r="85">
          <cell r="G85">
            <v>127</v>
          </cell>
          <cell r="H85" t="str">
            <v>Dainius Dobrovolskis</v>
          </cell>
          <cell r="I85">
            <v>35184</v>
          </cell>
          <cell r="J85" t="str">
            <v>Palanga</v>
          </cell>
          <cell r="K85" t="str">
            <v>Baltijos pagr.</v>
          </cell>
          <cell r="L85" t="str">
            <v>Palangos SC</v>
          </cell>
          <cell r="M85" t="str">
            <v>Palangos l/a</v>
          </cell>
          <cell r="N85" t="str">
            <v>Ij</v>
          </cell>
          <cell r="O85" t="str">
            <v>I.Apanavičiūtė</v>
          </cell>
        </row>
        <row r="86">
          <cell r="G86">
            <v>181</v>
          </cell>
          <cell r="H86" t="str">
            <v>Tadas Grigaitis</v>
          </cell>
          <cell r="I86">
            <v>35368</v>
          </cell>
          <cell r="J86" t="str">
            <v>Palanga</v>
          </cell>
          <cell r="K86" t="str">
            <v>Baltijos pagr.</v>
          </cell>
          <cell r="L86" t="str">
            <v>Palangos SC</v>
          </cell>
          <cell r="M86" t="str">
            <v>Palangos l/a</v>
          </cell>
          <cell r="N86" t="str">
            <v>IIj</v>
          </cell>
          <cell r="O86" t="str">
            <v>I.Apanavičiūtė</v>
          </cell>
        </row>
        <row r="87">
          <cell r="G87">
            <v>182</v>
          </cell>
          <cell r="H87" t="str">
            <v>Mantas Stonkus</v>
          </cell>
          <cell r="I87">
            <v>35465</v>
          </cell>
          <cell r="J87" t="str">
            <v>Palanga</v>
          </cell>
          <cell r="K87" t="str">
            <v>Baltijos pagr.</v>
          </cell>
          <cell r="L87" t="str">
            <v>Palangos SC</v>
          </cell>
          <cell r="M87" t="str">
            <v>Palangos l/a</v>
          </cell>
          <cell r="N87" t="str">
            <v>IIj</v>
          </cell>
          <cell r="O87" t="str">
            <v>I.Apanavičiūtė</v>
          </cell>
        </row>
        <row r="88">
          <cell r="G88">
            <v>183</v>
          </cell>
          <cell r="H88" t="str">
            <v>Deivis Kasperavičius</v>
          </cell>
          <cell r="I88">
            <v>35592</v>
          </cell>
          <cell r="J88" t="str">
            <v>Palanga</v>
          </cell>
          <cell r="K88" t="str">
            <v>Baltijos pagr.</v>
          </cell>
          <cell r="L88" t="str">
            <v>Palangos SC</v>
          </cell>
          <cell r="M88" t="str">
            <v>Palangos l/a</v>
          </cell>
          <cell r="N88" t="str">
            <v>IIj</v>
          </cell>
          <cell r="O88" t="str">
            <v>I.Apanavičiūtė</v>
          </cell>
        </row>
        <row r="89">
          <cell r="G89">
            <v>184</v>
          </cell>
          <cell r="H89" t="str">
            <v>Orinta Balsytė</v>
          </cell>
          <cell r="I89">
            <v>35362</v>
          </cell>
          <cell r="J89" t="str">
            <v>Palanga</v>
          </cell>
          <cell r="K89" t="str">
            <v>Baltijos pagr.</v>
          </cell>
          <cell r="L89" t="str">
            <v>Palangos SC</v>
          </cell>
          <cell r="M89" t="str">
            <v>Palangos l/a</v>
          </cell>
          <cell r="N89" t="str">
            <v>Ij</v>
          </cell>
          <cell r="O89" t="str">
            <v>I.Apanavičiūtė</v>
          </cell>
        </row>
        <row r="90">
          <cell r="G90">
            <v>185</v>
          </cell>
          <cell r="H90" t="str">
            <v>Rokas Čėsna</v>
          </cell>
          <cell r="I90">
            <v>35525</v>
          </cell>
          <cell r="J90" t="str">
            <v>Palanga</v>
          </cell>
          <cell r="K90" t="str">
            <v>Baltijos pagr.</v>
          </cell>
          <cell r="L90" t="str">
            <v>Palangos SC</v>
          </cell>
          <cell r="M90" t="str">
            <v>Palangos l/a</v>
          </cell>
          <cell r="N90" t="str">
            <v>IIj</v>
          </cell>
          <cell r="O90" t="str">
            <v>I.Apanavičiūtė</v>
          </cell>
        </row>
        <row r="91">
          <cell r="G91">
            <v>98</v>
          </cell>
          <cell r="H91" t="str">
            <v>Gintarė Nesteckytė</v>
          </cell>
          <cell r="I91">
            <v>35063</v>
          </cell>
          <cell r="J91" t="str">
            <v>Plungė</v>
          </cell>
          <cell r="K91" t="str">
            <v>Senamiesčio vid.</v>
          </cell>
          <cell r="L91" t="str">
            <v>Plungės SM</v>
          </cell>
          <cell r="M91" t="str">
            <v>Aukštuma</v>
          </cell>
          <cell r="N91" t="str">
            <v>I</v>
          </cell>
          <cell r="O91" t="str">
            <v>E.Jurgutis, R.Šilenskienė</v>
          </cell>
        </row>
        <row r="92">
          <cell r="G92">
            <v>207</v>
          </cell>
          <cell r="H92" t="str">
            <v>Laura Milvertaitė</v>
          </cell>
          <cell r="I92">
            <v>34705</v>
          </cell>
          <cell r="J92" t="str">
            <v>Plungė</v>
          </cell>
          <cell r="K92" t="str">
            <v>Senamiesčio vid.</v>
          </cell>
          <cell r="L92" t="str">
            <v>Plungės SM</v>
          </cell>
          <cell r="M92" t="str">
            <v>Aukštuma</v>
          </cell>
          <cell r="N92" t="str">
            <v>I</v>
          </cell>
          <cell r="O92" t="str">
            <v>E.Jurgutis, R.Šilenskienė</v>
          </cell>
        </row>
        <row r="93">
          <cell r="G93">
            <v>99</v>
          </cell>
          <cell r="H93" t="str">
            <v>Tomas Ilginis</v>
          </cell>
          <cell r="I93">
            <v>34757</v>
          </cell>
          <cell r="J93" t="str">
            <v>Plungė</v>
          </cell>
          <cell r="K93" t="str">
            <v>Senamiesčio vid.</v>
          </cell>
          <cell r="L93" t="str">
            <v>Plungės SM</v>
          </cell>
          <cell r="M93" t="str">
            <v>Aukštuma</v>
          </cell>
          <cell r="N93" t="str">
            <v>II</v>
          </cell>
          <cell r="O93" t="str">
            <v>E.Jurgutis, R.Šilenskienė</v>
          </cell>
        </row>
        <row r="94">
          <cell r="G94">
            <v>213</v>
          </cell>
          <cell r="H94" t="str">
            <v>Mantas Jaudzemas</v>
          </cell>
          <cell r="I94">
            <v>34848</v>
          </cell>
          <cell r="J94" t="str">
            <v>Plungė</v>
          </cell>
          <cell r="K94" t="str">
            <v>Ryto pagr.</v>
          </cell>
          <cell r="L94" t="str">
            <v>Plungės SM</v>
          </cell>
          <cell r="M94" t="str">
            <v>Aukštuma</v>
          </cell>
          <cell r="N94" t="str">
            <v>III</v>
          </cell>
          <cell r="O94" t="str">
            <v>E.Jurgutis, R.Šilenskienė</v>
          </cell>
        </row>
        <row r="95">
          <cell r="G95">
            <v>214</v>
          </cell>
          <cell r="H95" t="str">
            <v>Gvidas Urnikis</v>
          </cell>
          <cell r="I95">
            <v>35070</v>
          </cell>
          <cell r="J95" t="str">
            <v>Plungė</v>
          </cell>
          <cell r="K95" t="str">
            <v>Babrungo pagr</v>
          </cell>
          <cell r="L95" t="str">
            <v>Plungės SM</v>
          </cell>
          <cell r="M95" t="str">
            <v>Aukštuma</v>
          </cell>
          <cell r="N95" t="str">
            <v>III</v>
          </cell>
          <cell r="O95" t="str">
            <v>E.Jurgutis, R.Šilenskienė</v>
          </cell>
        </row>
        <row r="96">
          <cell r="G96">
            <v>100</v>
          </cell>
          <cell r="H96" t="str">
            <v>Sigitas Raudys</v>
          </cell>
          <cell r="I96">
            <v>34839</v>
          </cell>
          <cell r="J96" t="str">
            <v>Plungė</v>
          </cell>
          <cell r="K96" t="str">
            <v>Senamiesčio vid.</v>
          </cell>
          <cell r="L96" t="str">
            <v>Plungės SM</v>
          </cell>
          <cell r="M96" t="str">
            <v>Aukštuma</v>
          </cell>
          <cell r="N96" t="str">
            <v>III</v>
          </cell>
          <cell r="O96" t="str">
            <v>E.Jurgutis, R.Šilenskienė</v>
          </cell>
        </row>
        <row r="97">
          <cell r="G97">
            <v>253</v>
          </cell>
          <cell r="H97" t="str">
            <v>Gytis Tolenis</v>
          </cell>
          <cell r="I97">
            <v>34927</v>
          </cell>
          <cell r="J97" t="str">
            <v>Plungė</v>
          </cell>
          <cell r="K97" t="str">
            <v>Šateikių pagr.</v>
          </cell>
          <cell r="L97" t="str">
            <v>Plungės SM</v>
          </cell>
          <cell r="M97" t="str">
            <v>Aukštuma</v>
          </cell>
          <cell r="N97" t="str">
            <v>III</v>
          </cell>
          <cell r="O97" t="str">
            <v>E.Jurgutis, R.Šilenskienė</v>
          </cell>
        </row>
        <row r="98">
          <cell r="G98">
            <v>186</v>
          </cell>
          <cell r="H98" t="str">
            <v>Gabrielius Kliauza</v>
          </cell>
          <cell r="I98">
            <v>34756</v>
          </cell>
          <cell r="J98" t="str">
            <v>Plungė</v>
          </cell>
          <cell r="K98" t="str">
            <v>Senamiesčio vid.</v>
          </cell>
          <cell r="L98" t="str">
            <v>Plungės SM</v>
          </cell>
          <cell r="M98" t="str">
            <v>Aukštuma</v>
          </cell>
          <cell r="N98" t="str">
            <v>I j.</v>
          </cell>
          <cell r="O98" t="str">
            <v>E.Jurgutis, R.Šilenskienė</v>
          </cell>
        </row>
        <row r="99">
          <cell r="G99">
            <v>218</v>
          </cell>
          <cell r="H99" t="str">
            <v>Simonas Martišius</v>
          </cell>
          <cell r="I99">
            <v>35311</v>
          </cell>
          <cell r="J99" t="str">
            <v>Plungė</v>
          </cell>
          <cell r="K99" t="str">
            <v>Senamiesčio vid.</v>
          </cell>
          <cell r="L99" t="str">
            <v>Plungės SM</v>
          </cell>
          <cell r="M99" t="str">
            <v>Aukštuma</v>
          </cell>
          <cell r="N99" t="str">
            <v>II J.</v>
          </cell>
          <cell r="O99" t="str">
            <v>E.Jurgutis, R.Šilenskienė</v>
          </cell>
        </row>
        <row r="100">
          <cell r="G100">
            <v>14</v>
          </cell>
          <cell r="H100" t="str">
            <v>Toma Strakšaitė</v>
          </cell>
          <cell r="I100">
            <v>35493</v>
          </cell>
          <cell r="J100" t="str">
            <v>Plungė</v>
          </cell>
          <cell r="K100" t="str">
            <v>Senamiesčio vid.</v>
          </cell>
          <cell r="L100" t="str">
            <v>Plungės SM</v>
          </cell>
          <cell r="M100" t="str">
            <v>Aukštuma</v>
          </cell>
          <cell r="N100" t="str">
            <v>II j.</v>
          </cell>
          <cell r="O100" t="str">
            <v>E.Jurgutis, R.Šilenskienė</v>
          </cell>
        </row>
        <row r="101">
          <cell r="G101">
            <v>15</v>
          </cell>
          <cell r="H101" t="str">
            <v>Giedrius Endrikas</v>
          </cell>
          <cell r="I101">
            <v>34807</v>
          </cell>
          <cell r="J101" t="str">
            <v>Plungė</v>
          </cell>
          <cell r="K101" t="str">
            <v>Senamiesčio vid.</v>
          </cell>
          <cell r="L101" t="str">
            <v>Plungės SM</v>
          </cell>
          <cell r="M101" t="str">
            <v>Aukštuma</v>
          </cell>
          <cell r="N101" t="str">
            <v>II j.</v>
          </cell>
          <cell r="O101" t="str">
            <v>E.Jurgutis, R.Šilenskienė</v>
          </cell>
        </row>
        <row r="102">
          <cell r="G102">
            <v>16</v>
          </cell>
          <cell r="H102" t="str">
            <v>Karolina Pašakinskaitė</v>
          </cell>
          <cell r="I102">
            <v>34951</v>
          </cell>
          <cell r="J102" t="str">
            <v>Plungė</v>
          </cell>
          <cell r="K102" t="str">
            <v>Senamiesčio vid.</v>
          </cell>
          <cell r="L102" t="str">
            <v>Plungės SM</v>
          </cell>
          <cell r="M102" t="str">
            <v>Aukštuma</v>
          </cell>
          <cell r="N102" t="str">
            <v>I .J</v>
          </cell>
          <cell r="O102" t="str">
            <v>E.Jurgutis, R.Šilenskienė</v>
          </cell>
        </row>
        <row r="103">
          <cell r="G103">
            <v>17</v>
          </cell>
          <cell r="H103" t="str">
            <v>Agnė Jankauskaitė</v>
          </cell>
          <cell r="I103">
            <v>35563</v>
          </cell>
          <cell r="J103" t="str">
            <v>Plungė</v>
          </cell>
          <cell r="K103" t="str">
            <v>Ryto pagr.</v>
          </cell>
          <cell r="L103" t="str">
            <v>Plungės SM</v>
          </cell>
          <cell r="M103" t="str">
            <v>Aukštuma</v>
          </cell>
          <cell r="N103" t="str">
            <v>I j.</v>
          </cell>
          <cell r="O103" t="str">
            <v>E.Jurgutis, R.Šilenskienė</v>
          </cell>
        </row>
        <row r="104">
          <cell r="G104">
            <v>18</v>
          </cell>
          <cell r="H104" t="str">
            <v>Rosita Bagužaitė</v>
          </cell>
          <cell r="I104">
            <v>34737</v>
          </cell>
          <cell r="J104" t="str">
            <v>Plungė</v>
          </cell>
          <cell r="K104" t="str">
            <v>Senamiesčio vid.</v>
          </cell>
          <cell r="L104" t="str">
            <v>Plungės SM</v>
          </cell>
          <cell r="M104" t="str">
            <v>Aukštuma</v>
          </cell>
          <cell r="N104" t="str">
            <v>I j.</v>
          </cell>
          <cell r="O104" t="str">
            <v>E.Jurgutis, R.Šilenskienė</v>
          </cell>
        </row>
        <row r="105">
          <cell r="G105">
            <v>219</v>
          </cell>
          <cell r="H105" t="str">
            <v>Greta Stonkutė</v>
          </cell>
          <cell r="I105">
            <v>35500</v>
          </cell>
          <cell r="J105" t="str">
            <v>Plungė</v>
          </cell>
          <cell r="K105" t="str">
            <v>Ryto pagr.</v>
          </cell>
          <cell r="L105" t="str">
            <v>Plungės SM</v>
          </cell>
          <cell r="M105" t="str">
            <v>Aukštuma</v>
          </cell>
          <cell r="N105" t="str">
            <v>I j.</v>
          </cell>
          <cell r="O105" t="str">
            <v>E.Jurgutis, R.Šilenskienė</v>
          </cell>
        </row>
        <row r="106">
          <cell r="G106">
            <v>171</v>
          </cell>
          <cell r="H106" t="str">
            <v>Vytautas Malonė</v>
          </cell>
          <cell r="I106">
            <v>34887</v>
          </cell>
          <cell r="J106" t="str">
            <v>Skuodas</v>
          </cell>
          <cell r="K106" t="str">
            <v>P.Žadeikio gimn.</v>
          </cell>
          <cell r="L106" t="str">
            <v>Skuodo KKSC</v>
          </cell>
          <cell r="N106" t="str">
            <v>III</v>
          </cell>
          <cell r="O106" t="str">
            <v>A.Jasmontas</v>
          </cell>
        </row>
        <row r="107">
          <cell r="G107">
            <v>172</v>
          </cell>
          <cell r="H107" t="str">
            <v xml:space="preserve">Šarūnas Vaitelavičius </v>
          </cell>
          <cell r="I107">
            <v>34843</v>
          </cell>
          <cell r="J107" t="str">
            <v>Skuodas</v>
          </cell>
          <cell r="K107" t="str">
            <v>P.Žadeikio gimn.</v>
          </cell>
          <cell r="L107" t="str">
            <v>Skuodo KKSC</v>
          </cell>
          <cell r="N107" t="str">
            <v>III</v>
          </cell>
          <cell r="O107" t="str">
            <v>A.Jasmontas</v>
          </cell>
        </row>
        <row r="108">
          <cell r="G108">
            <v>173</v>
          </cell>
          <cell r="H108" t="str">
            <v>Julius Molotkinas</v>
          </cell>
          <cell r="I108">
            <v>34838</v>
          </cell>
          <cell r="J108" t="str">
            <v>Skuodas</v>
          </cell>
          <cell r="K108" t="str">
            <v>Bartuvos vid.</v>
          </cell>
          <cell r="L108" t="str">
            <v>Skuodo KKSC</v>
          </cell>
          <cell r="N108" t="str">
            <v>III</v>
          </cell>
          <cell r="O108" t="str">
            <v>A.Jasmontas</v>
          </cell>
        </row>
        <row r="109">
          <cell r="G109">
            <v>164</v>
          </cell>
          <cell r="H109" t="str">
            <v>Julius Piekus</v>
          </cell>
          <cell r="I109">
            <v>35281</v>
          </cell>
          <cell r="J109" t="str">
            <v>Skuodas</v>
          </cell>
          <cell r="K109" t="str">
            <v>P.Žadeikio gimn.</v>
          </cell>
          <cell r="L109" t="str">
            <v>Skuodo KKSC</v>
          </cell>
          <cell r="N109" t="str">
            <v>III</v>
          </cell>
          <cell r="O109" t="str">
            <v>A.Jasmontas</v>
          </cell>
        </row>
        <row r="110">
          <cell r="G110">
            <v>174</v>
          </cell>
          <cell r="H110" t="str">
            <v>Gytis Gelžinis</v>
          </cell>
          <cell r="I110">
            <v>34907</v>
          </cell>
          <cell r="J110" t="str">
            <v>Skuodas</v>
          </cell>
          <cell r="K110" t="str">
            <v>P.Žadeikio gimn.</v>
          </cell>
          <cell r="L110" t="str">
            <v>Skuodo KKSC</v>
          </cell>
          <cell r="N110" t="str">
            <v>III</v>
          </cell>
          <cell r="O110" t="str">
            <v>A.Jasmontas</v>
          </cell>
        </row>
        <row r="111">
          <cell r="G111">
            <v>39</v>
          </cell>
          <cell r="H111" t="str">
            <v>Robertas Gėrikas</v>
          </cell>
          <cell r="I111">
            <v>35132</v>
          </cell>
          <cell r="J111" t="str">
            <v>Skuodas</v>
          </cell>
          <cell r="K111" t="str">
            <v>Bartuvos vid.</v>
          </cell>
          <cell r="L111" t="str">
            <v>Skuodo KKSC</v>
          </cell>
          <cell r="N111" t="str">
            <v>b/k</v>
          </cell>
          <cell r="O111" t="str">
            <v>A.Donėla</v>
          </cell>
        </row>
        <row r="112">
          <cell r="G112">
            <v>192</v>
          </cell>
          <cell r="H112" t="str">
            <v>Žilvinas Zubė</v>
          </cell>
          <cell r="I112">
            <v>35252</v>
          </cell>
          <cell r="J112" t="str">
            <v>Skuodas</v>
          </cell>
          <cell r="K112" t="str">
            <v>Bartuvos vid.</v>
          </cell>
          <cell r="L112" t="str">
            <v>Skuodo KKSC</v>
          </cell>
          <cell r="N112" t="str">
            <v>b/k</v>
          </cell>
          <cell r="O112" t="str">
            <v>A.Donėla</v>
          </cell>
        </row>
        <row r="113">
          <cell r="G113">
            <v>40</v>
          </cell>
          <cell r="H113" t="str">
            <v>Justas Beniušis</v>
          </cell>
          <cell r="I113">
            <v>35169</v>
          </cell>
          <cell r="J113" t="str">
            <v>Skuodas</v>
          </cell>
          <cell r="K113" t="str">
            <v>Bartuvos vid.</v>
          </cell>
          <cell r="L113" t="str">
            <v>Skuodo KKSC</v>
          </cell>
          <cell r="N113" t="str">
            <v>b/k</v>
          </cell>
          <cell r="O113" t="str">
            <v>A.Donėla</v>
          </cell>
        </row>
        <row r="114">
          <cell r="G114">
            <v>193</v>
          </cell>
          <cell r="H114" t="str">
            <v>Ramūnas Kleinauskas</v>
          </cell>
          <cell r="I114">
            <v>35289</v>
          </cell>
          <cell r="J114" t="str">
            <v>Skuodas</v>
          </cell>
          <cell r="K114" t="str">
            <v>Bartuvos vid.</v>
          </cell>
          <cell r="L114" t="str">
            <v>Skuodo KKSC</v>
          </cell>
          <cell r="N114" t="str">
            <v>b/k</v>
          </cell>
          <cell r="O114" t="str">
            <v>A.Donėla</v>
          </cell>
        </row>
        <row r="115">
          <cell r="G115">
            <v>194</v>
          </cell>
          <cell r="H115" t="str">
            <v>Vismantas Rimkus</v>
          </cell>
          <cell r="I115">
            <v>35147</v>
          </cell>
          <cell r="J115" t="str">
            <v>Skuodas</v>
          </cell>
          <cell r="K115" t="str">
            <v>Bartuvos vid.</v>
          </cell>
          <cell r="L115" t="str">
            <v>Skuodo KKSC</v>
          </cell>
          <cell r="N115" t="str">
            <v>b/k</v>
          </cell>
          <cell r="O115" t="str">
            <v>A.Donėla</v>
          </cell>
        </row>
        <row r="116">
          <cell r="G116">
            <v>128</v>
          </cell>
          <cell r="H116" t="str">
            <v>Aurimas Beržanskis</v>
          </cell>
          <cell r="I116">
            <v>35074</v>
          </cell>
          <cell r="J116" t="str">
            <v>Skuodas</v>
          </cell>
          <cell r="K116" t="str">
            <v>Lenkimų pagr.</v>
          </cell>
          <cell r="L116" t="str">
            <v>Skuodo KKSC</v>
          </cell>
          <cell r="N116" t="str">
            <v>b/k</v>
          </cell>
          <cell r="O116" t="str">
            <v>A.Donėla</v>
          </cell>
        </row>
        <row r="117">
          <cell r="G117">
            <v>41</v>
          </cell>
          <cell r="H117" t="str">
            <v>Laura Juškaitė</v>
          </cell>
          <cell r="I117">
            <v>35695</v>
          </cell>
          <cell r="J117" t="str">
            <v>Skuodas</v>
          </cell>
          <cell r="K117" t="str">
            <v>Bartuvos vid.</v>
          </cell>
          <cell r="L117" t="str">
            <v>Skuodo KKSC</v>
          </cell>
          <cell r="N117" t="str">
            <v>b/k</v>
          </cell>
          <cell r="O117" t="str">
            <v>A.Donėla</v>
          </cell>
        </row>
        <row r="118">
          <cell r="G118">
            <v>62</v>
          </cell>
          <cell r="H118" t="str">
            <v>Gintarė Šimkutė</v>
          </cell>
          <cell r="I118">
            <v>35269</v>
          </cell>
          <cell r="J118" t="str">
            <v>Mažeikiai</v>
          </cell>
          <cell r="K118" t="str">
            <v>Pavasario vid.</v>
          </cell>
          <cell r="L118" t="str">
            <v>Mažeikių SM</v>
          </cell>
          <cell r="N118" t="str">
            <v>III JA</v>
          </cell>
          <cell r="O118" t="str">
            <v>J.Kriaučiūnienė</v>
          </cell>
        </row>
        <row r="119">
          <cell r="G119">
            <v>188</v>
          </cell>
          <cell r="H119" t="str">
            <v>Valentas Liutkus</v>
          </cell>
          <cell r="I119">
            <v>34816</v>
          </cell>
          <cell r="J119" t="str">
            <v>Mažeikiai</v>
          </cell>
          <cell r="K119" t="str">
            <v>Sodų pagr.</v>
          </cell>
          <cell r="L119" t="str">
            <v>Mažeikių SM</v>
          </cell>
          <cell r="O119" t="str">
            <v>J.Kriaučiūnienė</v>
          </cell>
        </row>
        <row r="120">
          <cell r="G120">
            <v>38</v>
          </cell>
          <cell r="H120" t="str">
            <v>Tautvydas Danielius</v>
          </cell>
          <cell r="I120">
            <v>34726</v>
          </cell>
          <cell r="J120" t="str">
            <v>Mažeikiai</v>
          </cell>
          <cell r="K120" t="str">
            <v>Pavasario vid.</v>
          </cell>
          <cell r="L120" t="str">
            <v>Mažeikių SM</v>
          </cell>
          <cell r="O120" t="str">
            <v>J.Kriaučiūnienė</v>
          </cell>
        </row>
        <row r="121">
          <cell r="G121">
            <v>105</v>
          </cell>
          <cell r="H121" t="str">
            <v>Tomas Jaskaudas</v>
          </cell>
          <cell r="I121">
            <v>35314</v>
          </cell>
          <cell r="J121" t="str">
            <v>Mažeikiai</v>
          </cell>
          <cell r="K121" t="str">
            <v>Pavasario vid.</v>
          </cell>
          <cell r="L121" t="str">
            <v>Mažeikių SM</v>
          </cell>
          <cell r="N121" t="str">
            <v>III JA</v>
          </cell>
          <cell r="O121" t="str">
            <v>J.Kriaučiūnienė</v>
          </cell>
        </row>
        <row r="122">
          <cell r="G122">
            <v>63</v>
          </cell>
          <cell r="H122" t="str">
            <v>Laimonas Jašmontas</v>
          </cell>
          <cell r="I122">
            <v>35270</v>
          </cell>
          <cell r="J122" t="str">
            <v>Mažeikiai</v>
          </cell>
          <cell r="K122" t="str">
            <v>Pavasario vid.</v>
          </cell>
          <cell r="L122" t="str">
            <v>Mažeikių SM</v>
          </cell>
          <cell r="O122" t="str">
            <v>J.Kriaučiūnienė</v>
          </cell>
        </row>
        <row r="123">
          <cell r="G123">
            <v>135</v>
          </cell>
          <cell r="H123" t="str">
            <v>Rūtenis Krasauskas</v>
          </cell>
          <cell r="I123">
            <v>35015</v>
          </cell>
          <cell r="J123" t="str">
            <v>Mažeikiai</v>
          </cell>
          <cell r="K123" t="str">
            <v>Pavasario vid.</v>
          </cell>
          <cell r="L123" t="str">
            <v>Mažeikių SM</v>
          </cell>
          <cell r="O123" t="str">
            <v>J.Kriaučiūnienė</v>
          </cell>
        </row>
        <row r="124">
          <cell r="G124">
            <v>115</v>
          </cell>
          <cell r="H124" t="str">
            <v>Ineta Stonytė</v>
          </cell>
          <cell r="I124">
            <v>34711</v>
          </cell>
          <cell r="J124" t="str">
            <v>Mažeikiai</v>
          </cell>
          <cell r="K124" t="str">
            <v>Ventos pagr.</v>
          </cell>
          <cell r="L124" t="str">
            <v>Mažeikių SM</v>
          </cell>
          <cell r="O124" t="str">
            <v>J.Kriaučiūnienė</v>
          </cell>
        </row>
        <row r="125">
          <cell r="G125">
            <v>131</v>
          </cell>
          <cell r="H125" t="str">
            <v>Romanas Venclovas</v>
          </cell>
          <cell r="I125">
            <v>35223</v>
          </cell>
          <cell r="J125" t="str">
            <v>Mažeikiai</v>
          </cell>
          <cell r="K125" t="str">
            <v>Viekšnių gimnazija</v>
          </cell>
          <cell r="L125" t="str">
            <v>Mažeikių SM</v>
          </cell>
          <cell r="N125" t="str">
            <v>III JA</v>
          </cell>
          <cell r="O125" t="str">
            <v>V.Kinas</v>
          </cell>
        </row>
        <row r="126">
          <cell r="G126">
            <v>2</v>
          </cell>
          <cell r="H126" t="str">
            <v>Viktorija Peštenytė</v>
          </cell>
          <cell r="I126">
            <v>34811</v>
          </cell>
          <cell r="J126" t="str">
            <v>Mažeikiai</v>
          </cell>
          <cell r="K126" t="str">
            <v>Viekšnių gimnazija</v>
          </cell>
          <cell r="L126" t="str">
            <v>Mažeikių SM</v>
          </cell>
          <cell r="N126" t="str">
            <v>III JA</v>
          </cell>
          <cell r="O126" t="str">
            <v>G.Gurskytė</v>
          </cell>
        </row>
        <row r="127">
          <cell r="G127">
            <v>110</v>
          </cell>
          <cell r="H127" t="str">
            <v>Simona Paleckytė</v>
          </cell>
          <cell r="I127">
            <v>34877</v>
          </cell>
          <cell r="J127" t="str">
            <v>Mažeikiai</v>
          </cell>
          <cell r="K127" t="str">
            <v>Viekšnių gimnazija</v>
          </cell>
          <cell r="L127" t="str">
            <v>Mažeikių SM</v>
          </cell>
          <cell r="N127" t="str">
            <v>II JA</v>
          </cell>
          <cell r="O127" t="str">
            <v>G.Gurskytė</v>
          </cell>
        </row>
        <row r="128">
          <cell r="G128">
            <v>133</v>
          </cell>
          <cell r="H128" t="str">
            <v>Vaiva Rupeikytė</v>
          </cell>
          <cell r="I128">
            <v>34868</v>
          </cell>
          <cell r="J128" t="str">
            <v>Mažeikiai</v>
          </cell>
          <cell r="K128" t="str">
            <v>Viekšnių gimnazija</v>
          </cell>
          <cell r="L128" t="str">
            <v>Mažeikių SM</v>
          </cell>
          <cell r="N128" t="str">
            <v>III JA</v>
          </cell>
          <cell r="O128" t="str">
            <v>G.Gurskytė</v>
          </cell>
        </row>
        <row r="129">
          <cell r="G129">
            <v>177</v>
          </cell>
          <cell r="H129" t="str">
            <v>Lukas Olendra</v>
          </cell>
          <cell r="I129">
            <v>35212</v>
          </cell>
          <cell r="J129" t="str">
            <v>Šilalė</v>
          </cell>
          <cell r="K129" t="str">
            <v>S.Biržiškio gimn.</v>
          </cell>
          <cell r="L129" t="str">
            <v>Šilalės SM</v>
          </cell>
          <cell r="N129" t="str">
            <v>III</v>
          </cell>
          <cell r="O129" t="str">
            <v>R.Bendžius</v>
          </cell>
        </row>
        <row r="130">
          <cell r="G130">
            <v>202</v>
          </cell>
          <cell r="H130" t="str">
            <v>Edvinas Simenas</v>
          </cell>
          <cell r="I130">
            <v>35279</v>
          </cell>
          <cell r="J130" t="str">
            <v>Šilalė</v>
          </cell>
          <cell r="K130" t="str">
            <v>S.Biržiškio gimn.</v>
          </cell>
          <cell r="L130" t="str">
            <v>Šilalės SM</v>
          </cell>
          <cell r="N130" t="str">
            <v>III</v>
          </cell>
          <cell r="O130" t="str">
            <v>R.Bendžius</v>
          </cell>
        </row>
        <row r="131">
          <cell r="G131">
            <v>19</v>
          </cell>
          <cell r="H131" t="str">
            <v>Aurimas Juškevičius</v>
          </cell>
          <cell r="I131">
            <v>34812</v>
          </cell>
          <cell r="J131" t="str">
            <v>Šilalė</v>
          </cell>
          <cell r="K131" t="str">
            <v>S.Biržiškio gimn.</v>
          </cell>
          <cell r="L131" t="str">
            <v>Šilalės SM</v>
          </cell>
          <cell r="O131" t="str">
            <v>R.Bendžius</v>
          </cell>
        </row>
        <row r="132">
          <cell r="G132">
            <v>203</v>
          </cell>
          <cell r="H132" t="str">
            <v>Vitalija Mauliūtė</v>
          </cell>
          <cell r="I132">
            <v>35248</v>
          </cell>
          <cell r="J132" t="str">
            <v>Šilalė</v>
          </cell>
          <cell r="K132" t="str">
            <v>Tenenių pagr.</v>
          </cell>
          <cell r="L132" t="str">
            <v>Šilalės SM</v>
          </cell>
          <cell r="N132" t="str">
            <v>III</v>
          </cell>
          <cell r="O132" t="str">
            <v>R.Bendžius</v>
          </cell>
        </row>
        <row r="133">
          <cell r="G133">
            <v>79</v>
          </cell>
          <cell r="H133" t="str">
            <v>Giedrė Mauliūtė</v>
          </cell>
          <cell r="I133">
            <v>34879</v>
          </cell>
          <cell r="J133" t="str">
            <v>Šilalė</v>
          </cell>
          <cell r="K133" t="str">
            <v>Tenenių pagr.</v>
          </cell>
          <cell r="L133" t="str">
            <v>Šilalės SM</v>
          </cell>
          <cell r="N133" t="str">
            <v>III</v>
          </cell>
          <cell r="O133" t="str">
            <v>R.Bendžius</v>
          </cell>
        </row>
        <row r="134">
          <cell r="G134">
            <v>87</v>
          </cell>
          <cell r="H134" t="str">
            <v>Giedrė Stanišauskytė</v>
          </cell>
          <cell r="I134">
            <v>35415</v>
          </cell>
          <cell r="J134" t="str">
            <v>Šilalė</v>
          </cell>
          <cell r="K134" t="str">
            <v>S.Biržiškio gimn.</v>
          </cell>
          <cell r="L134" t="str">
            <v>Šilalės SM</v>
          </cell>
          <cell r="N134" t="str">
            <v>III</v>
          </cell>
          <cell r="O134" t="str">
            <v>R.Bendžius</v>
          </cell>
        </row>
        <row r="135">
          <cell r="G135">
            <v>108</v>
          </cell>
          <cell r="H135" t="str">
            <v>Viktorija Gedgaudaitė</v>
          </cell>
          <cell r="I135">
            <v>35434</v>
          </cell>
          <cell r="J135" t="str">
            <v>Šilalė</v>
          </cell>
          <cell r="K135" t="str">
            <v>S.Biržiškio gimn.</v>
          </cell>
          <cell r="L135" t="str">
            <v>Šilalės SM</v>
          </cell>
          <cell r="N135" t="str">
            <v>III</v>
          </cell>
          <cell r="O135" t="str">
            <v>R.Bendžius</v>
          </cell>
        </row>
        <row r="136">
          <cell r="G136">
            <v>126</v>
          </cell>
          <cell r="H136" t="str">
            <v>Aistė Baranskaitė</v>
          </cell>
          <cell r="I136">
            <v>35500</v>
          </cell>
          <cell r="J136" t="str">
            <v>Šilalė</v>
          </cell>
          <cell r="K136" t="str">
            <v>Kvėdarnos K.Jauniaus gimn.</v>
          </cell>
          <cell r="L136" t="str">
            <v>Šilalės SM</v>
          </cell>
          <cell r="N136" t="str">
            <v>II</v>
          </cell>
          <cell r="O136" t="str">
            <v>E.Ivanauskas</v>
          </cell>
        </row>
        <row r="137">
          <cell r="G137">
            <v>165</v>
          </cell>
          <cell r="H137" t="str">
            <v>Tadas Petravičius</v>
          </cell>
          <cell r="I137">
            <v>35279</v>
          </cell>
          <cell r="J137" t="str">
            <v>Šilalė</v>
          </cell>
          <cell r="K137" t="str">
            <v>S.Dariaus ir S.Girėno vid.</v>
          </cell>
          <cell r="L137" t="str">
            <v>Šilalės SM</v>
          </cell>
          <cell r="N137" t="str">
            <v>II</v>
          </cell>
          <cell r="O137" t="str">
            <v>E.Vaitiekus</v>
          </cell>
        </row>
        <row r="138">
          <cell r="G138">
            <v>134</v>
          </cell>
          <cell r="H138" t="str">
            <v>Rapolas Beržinis</v>
          </cell>
          <cell r="I138">
            <v>35221</v>
          </cell>
          <cell r="J138" t="str">
            <v>Šilalė</v>
          </cell>
          <cell r="K138" t="str">
            <v>S.Gaudėšiaus gimn.</v>
          </cell>
          <cell r="L138" t="str">
            <v>Šilalės SM</v>
          </cell>
          <cell r="N138" t="str">
            <v>III</v>
          </cell>
          <cell r="O138" t="str">
            <v>E.Vaitiekus</v>
          </cell>
        </row>
        <row r="139">
          <cell r="G139">
            <v>114</v>
          </cell>
          <cell r="H139" t="str">
            <v>Justinas Šiaudvytis</v>
          </cell>
          <cell r="I139">
            <v>35304</v>
          </cell>
          <cell r="J139" t="str">
            <v>Šilalė</v>
          </cell>
          <cell r="K139" t="str">
            <v>S.Gaudėšiaus gimn.</v>
          </cell>
          <cell r="L139" t="str">
            <v>Šilalės SM</v>
          </cell>
          <cell r="O139" t="str">
            <v>E.Vaitiekus</v>
          </cell>
        </row>
        <row r="140">
          <cell r="G140">
            <v>154</v>
          </cell>
          <cell r="H140" t="str">
            <v>Karolis Plauška</v>
          </cell>
          <cell r="I140">
            <v>35035</v>
          </cell>
          <cell r="J140" t="str">
            <v>Šilalė</v>
          </cell>
          <cell r="K140" t="str">
            <v>S.Gaudėšiaus gimn.</v>
          </cell>
          <cell r="L140" t="str">
            <v>Šilalės SM</v>
          </cell>
          <cell r="N140" t="str">
            <v>III</v>
          </cell>
          <cell r="O140" t="str">
            <v>E.Vaitiekus</v>
          </cell>
        </row>
        <row r="141">
          <cell r="G141">
            <v>80</v>
          </cell>
          <cell r="H141" t="str">
            <v>Dovydas Juraška</v>
          </cell>
          <cell r="I141">
            <v>34933</v>
          </cell>
          <cell r="J141" t="str">
            <v>Šilalė</v>
          </cell>
          <cell r="K141" t="str">
            <v>S.Dariaus ir S.Girėno vid.</v>
          </cell>
          <cell r="L141" t="str">
            <v>Šilalės SM</v>
          </cell>
          <cell r="O141" t="str">
            <v>E.Vaitiekus</v>
          </cell>
        </row>
        <row r="142">
          <cell r="G142">
            <v>166</v>
          </cell>
          <cell r="H142" t="str">
            <v>Dainius Majauskas</v>
          </cell>
          <cell r="I142">
            <v>35048</v>
          </cell>
          <cell r="J142" t="str">
            <v>Šilalė</v>
          </cell>
          <cell r="K142" t="str">
            <v>S.Dariaus ir S.Girėno vid.</v>
          </cell>
          <cell r="L142" t="str">
            <v>Šilalės SM</v>
          </cell>
          <cell r="O142" t="str">
            <v>E.Vaitiekus</v>
          </cell>
        </row>
        <row r="143">
          <cell r="G143">
            <v>167</v>
          </cell>
          <cell r="H143" t="str">
            <v>Gustas Bergelis</v>
          </cell>
          <cell r="I143">
            <v>35153</v>
          </cell>
          <cell r="J143" t="str">
            <v>Šilalė</v>
          </cell>
          <cell r="K143" t="str">
            <v>S.Dariaus ir S.Girėno vid.</v>
          </cell>
          <cell r="L143" t="str">
            <v>Šilalės SM</v>
          </cell>
          <cell r="N143" t="str">
            <v>III</v>
          </cell>
          <cell r="O143" t="str">
            <v>E.Vaitiekus</v>
          </cell>
        </row>
        <row r="144">
          <cell r="G144">
            <v>31</v>
          </cell>
          <cell r="H144" t="str">
            <v>Alvita Kvietkauskaitė</v>
          </cell>
          <cell r="I144">
            <v>35736</v>
          </cell>
          <cell r="J144" t="str">
            <v>Šilalė</v>
          </cell>
          <cell r="K144" t="str">
            <v>S.Gaudėšiaus gimn.</v>
          </cell>
          <cell r="L144" t="str">
            <v>Šilalės SM</v>
          </cell>
          <cell r="O144" t="str">
            <v>R.Bendžius</v>
          </cell>
        </row>
        <row r="145">
          <cell r="G145">
            <v>220</v>
          </cell>
          <cell r="H145" t="str">
            <v>Edvinas Simenas</v>
          </cell>
          <cell r="I145">
            <v>35279</v>
          </cell>
          <cell r="J145" t="str">
            <v>Šilalė</v>
          </cell>
          <cell r="K145" t="str">
            <v>S.Biržiškio gimn.</v>
          </cell>
          <cell r="L145" t="str">
            <v>Šilalės SM</v>
          </cell>
          <cell r="N145" t="str">
            <v>III</v>
          </cell>
          <cell r="O145" t="str">
            <v>R.Bendžius</v>
          </cell>
        </row>
        <row r="146">
          <cell r="G146">
            <v>71</v>
          </cell>
          <cell r="H146" t="str">
            <v>Vitalija Mauliūtė</v>
          </cell>
          <cell r="I146">
            <v>35248</v>
          </cell>
          <cell r="J146" t="str">
            <v>Šilalė</v>
          </cell>
          <cell r="K146" t="str">
            <v>Tenenių pagr.</v>
          </cell>
          <cell r="L146" t="str">
            <v>Šilalės SM</v>
          </cell>
          <cell r="N146" t="str">
            <v>III</v>
          </cell>
          <cell r="O146" t="str">
            <v>R.Bendžius</v>
          </cell>
        </row>
        <row r="147">
          <cell r="G147">
            <v>81</v>
          </cell>
          <cell r="H147" t="str">
            <v>Ieva Niauronytė</v>
          </cell>
          <cell r="I147">
            <v>34715</v>
          </cell>
          <cell r="J147" t="str">
            <v>Šilutė</v>
          </cell>
          <cell r="K147" t="str">
            <v>Pamario pagrindinė mokykla</v>
          </cell>
          <cell r="L147" t="str">
            <v>Šilutės SM</v>
          </cell>
          <cell r="N147" t="str">
            <v>II</v>
          </cell>
          <cell r="O147" t="str">
            <v>S.Oželis</v>
          </cell>
        </row>
        <row r="148">
          <cell r="G148">
            <v>118</v>
          </cell>
          <cell r="H148" t="str">
            <v>Aistė Noreikaitė</v>
          </cell>
          <cell r="I148">
            <v>35368</v>
          </cell>
          <cell r="J148" t="str">
            <v>Šilutė</v>
          </cell>
          <cell r="K148" t="str">
            <v>Rusnės pagrindinė mokykla</v>
          </cell>
          <cell r="L148" t="str">
            <v>Šilutės SM</v>
          </cell>
          <cell r="N148" t="str">
            <v>III</v>
          </cell>
          <cell r="O148" t="str">
            <v>S.Oželis</v>
          </cell>
        </row>
        <row r="149">
          <cell r="G149">
            <v>45</v>
          </cell>
          <cell r="H149" t="str">
            <v>Greta Budrikaitė</v>
          </cell>
          <cell r="I149">
            <v>34797</v>
          </cell>
          <cell r="J149" t="str">
            <v>Šilutė</v>
          </cell>
          <cell r="K149" t="str">
            <v>M. Jankaus pagrindinė mokykla</v>
          </cell>
          <cell r="L149" t="str">
            <v>Šilutės SM</v>
          </cell>
          <cell r="N149" t="str">
            <v>III</v>
          </cell>
          <cell r="O149" t="str">
            <v>S.Oželis</v>
          </cell>
        </row>
        <row r="150">
          <cell r="G150">
            <v>46</v>
          </cell>
          <cell r="H150" t="str">
            <v>Goda Paulavičiūtė</v>
          </cell>
          <cell r="I150">
            <v>35396</v>
          </cell>
          <cell r="J150" t="str">
            <v>Šilutė</v>
          </cell>
          <cell r="K150" t="str">
            <v>Pamario pagrindinė mokykla</v>
          </cell>
          <cell r="L150" t="str">
            <v>Šilutės SM</v>
          </cell>
          <cell r="O150" t="str">
            <v>S.Oželis</v>
          </cell>
        </row>
        <row r="151">
          <cell r="G151">
            <v>221</v>
          </cell>
          <cell r="H151" t="str">
            <v>Martynas Drungilas</v>
          </cell>
          <cell r="I151">
            <v>34917</v>
          </cell>
          <cell r="J151" t="str">
            <v>Šilutė</v>
          </cell>
          <cell r="K151" t="str">
            <v>Pamario pagrindinė mokykla</v>
          </cell>
          <cell r="L151" t="str">
            <v>Šilutės SM</v>
          </cell>
          <cell r="O151" t="str">
            <v>S.Oželis</v>
          </cell>
        </row>
        <row r="152">
          <cell r="G152">
            <v>82</v>
          </cell>
          <cell r="H152" t="str">
            <v>Lukas Lauraitis</v>
          </cell>
          <cell r="I152">
            <v>34793</v>
          </cell>
          <cell r="J152" t="str">
            <v>Šilutė</v>
          </cell>
          <cell r="K152" t="str">
            <v>M. Jankaus pagrindinė mokykla</v>
          </cell>
          <cell r="L152" t="str">
            <v>Šilutės SM</v>
          </cell>
          <cell r="O152" t="str">
            <v>S.Oželis</v>
          </cell>
        </row>
        <row r="153">
          <cell r="G153">
            <v>222</v>
          </cell>
          <cell r="H153" t="str">
            <v>Gabrielė Letukaitė</v>
          </cell>
          <cell r="I153">
            <v>34857</v>
          </cell>
          <cell r="J153" t="str">
            <v>Šilutė</v>
          </cell>
          <cell r="K153" t="str">
            <v>I-oji gimnazija</v>
          </cell>
          <cell r="L153" t="str">
            <v>Šilutės SM</v>
          </cell>
          <cell r="O153" t="str">
            <v>S.Oželis</v>
          </cell>
        </row>
        <row r="154">
          <cell r="G154">
            <v>119</v>
          </cell>
          <cell r="H154" t="str">
            <v>Lina Miklovytė</v>
          </cell>
          <cell r="I154">
            <v>34845</v>
          </cell>
          <cell r="J154" t="str">
            <v>Šilutė</v>
          </cell>
          <cell r="K154" t="str">
            <v>Ž. Naumiesčio gimnazija</v>
          </cell>
          <cell r="L154" t="str">
            <v>Šilutės SM</v>
          </cell>
          <cell r="O154" t="str">
            <v>S.Oželis</v>
          </cell>
        </row>
        <row r="155">
          <cell r="G155">
            <v>157</v>
          </cell>
          <cell r="H155" t="str">
            <v>Kristina Butkevičiūtė</v>
          </cell>
          <cell r="I155">
            <v>34853</v>
          </cell>
          <cell r="J155" t="str">
            <v>Šilutė</v>
          </cell>
          <cell r="K155" t="str">
            <v>Švėkšnos "Saulės" gimnazija</v>
          </cell>
          <cell r="L155" t="str">
            <v>Šilutės SM</v>
          </cell>
          <cell r="O155" t="str">
            <v>M.Urmulevičius</v>
          </cell>
        </row>
        <row r="156">
          <cell r="G156">
            <v>101</v>
          </cell>
          <cell r="H156" t="str">
            <v>Kamilė Ambrozaitė</v>
          </cell>
          <cell r="I156">
            <v>35256</v>
          </cell>
          <cell r="J156" t="str">
            <v>Šilutė</v>
          </cell>
          <cell r="K156" t="str">
            <v>Švėkšnos "Saulės" gimnazija</v>
          </cell>
          <cell r="L156" t="str">
            <v>Šilutės SM</v>
          </cell>
          <cell r="O156" t="str">
            <v>M.Urmulevičius</v>
          </cell>
        </row>
        <row r="157">
          <cell r="G157">
            <v>129</v>
          </cell>
          <cell r="H157" t="str">
            <v>Egidijus Valius</v>
          </cell>
          <cell r="I157">
            <v>35026</v>
          </cell>
          <cell r="J157" t="str">
            <v>Šilutė</v>
          </cell>
          <cell r="K157" t="str">
            <v>Švėkšnos "Saulės" gimnazija</v>
          </cell>
          <cell r="L157" t="str">
            <v>Šilutės SM</v>
          </cell>
          <cell r="O157" t="str">
            <v>M.Urmulevičius</v>
          </cell>
        </row>
        <row r="158">
          <cell r="G158">
            <v>83</v>
          </cell>
          <cell r="H158" t="str">
            <v>Edvinas Jocys</v>
          </cell>
          <cell r="I158">
            <v>34867</v>
          </cell>
          <cell r="J158" t="str">
            <v>Šilutė</v>
          </cell>
          <cell r="K158" t="str">
            <v>Švėkšnos "Saulės" gimnazija</v>
          </cell>
          <cell r="L158" t="str">
            <v>Šilutės SM</v>
          </cell>
          <cell r="O158" t="str">
            <v>M.Urmulevičius</v>
          </cell>
        </row>
        <row r="159">
          <cell r="G159">
            <v>187</v>
          </cell>
          <cell r="H159" t="str">
            <v>Gediminas Mockus</v>
          </cell>
          <cell r="I159">
            <v>34811</v>
          </cell>
          <cell r="J159" t="str">
            <v>Pagėgiai</v>
          </cell>
          <cell r="K159" t="str">
            <v>Natkiškių pagr.</v>
          </cell>
          <cell r="L159" t="str">
            <v>PUC</v>
          </cell>
          <cell r="O159" t="str">
            <v>A.Musvydas</v>
          </cell>
        </row>
        <row r="160">
          <cell r="G160">
            <v>66</v>
          </cell>
          <cell r="H160" t="str">
            <v>Mantas Davičikas</v>
          </cell>
          <cell r="I160">
            <v>34019</v>
          </cell>
          <cell r="J160" t="str">
            <v>Pagėgiai</v>
          </cell>
          <cell r="K160" t="str">
            <v>Pagėgių A.Mackaus gimnazija</v>
          </cell>
          <cell r="L160" t="str">
            <v>PUC</v>
          </cell>
          <cell r="O160" t="str">
            <v>S.Musvydienė</v>
          </cell>
        </row>
        <row r="161">
          <cell r="G161">
            <v>143</v>
          </cell>
          <cell r="H161" t="str">
            <v>Julius Bauža</v>
          </cell>
          <cell r="I161">
            <v>34343</v>
          </cell>
          <cell r="J161" t="str">
            <v>Pagėgiai</v>
          </cell>
          <cell r="O161" t="str">
            <v>A.Musvydas</v>
          </cell>
        </row>
        <row r="162">
          <cell r="G162">
            <v>215</v>
          </cell>
          <cell r="H162" t="str">
            <v>Vitalijus Gečas</v>
          </cell>
          <cell r="I162">
            <v>34487</v>
          </cell>
          <cell r="J162" t="str">
            <v>Pagėgiai</v>
          </cell>
          <cell r="O162" t="str">
            <v>A.Musvydas</v>
          </cell>
        </row>
        <row r="163">
          <cell r="G163">
            <v>69</v>
          </cell>
          <cell r="H163" t="str">
            <v>Tomas Budvytis</v>
          </cell>
          <cell r="I163">
            <v>35060</v>
          </cell>
          <cell r="J163" t="str">
            <v>Pagėgiai</v>
          </cell>
          <cell r="K163" t="str">
            <v>Šilgalių pagr.</v>
          </cell>
          <cell r="L163" t="str">
            <v>PUC</v>
          </cell>
          <cell r="O163" t="str">
            <v>A.Jankantienė</v>
          </cell>
        </row>
        <row r="164">
          <cell r="G164">
            <v>155</v>
          </cell>
          <cell r="H164" t="str">
            <v>Rokas Nausėda</v>
          </cell>
          <cell r="I164">
            <v>34752</v>
          </cell>
          <cell r="J164" t="str">
            <v>Pagėgiai</v>
          </cell>
          <cell r="K164" t="str">
            <v>Šilgalių pagr.</v>
          </cell>
          <cell r="L164" t="str">
            <v>PUC</v>
          </cell>
          <cell r="O164" t="str">
            <v>A.Jankantienė</v>
          </cell>
        </row>
        <row r="165">
          <cell r="G165">
            <v>32</v>
          </cell>
          <cell r="H165" t="str">
            <v>Greta Banytė</v>
          </cell>
          <cell r="I165">
            <v>35108</v>
          </cell>
          <cell r="J165" t="str">
            <v>Pagėgiai</v>
          </cell>
          <cell r="K165" t="str">
            <v>Pagėgių A.Mackaus gimnazija</v>
          </cell>
          <cell r="L165" t="str">
            <v>PUC</v>
          </cell>
          <cell r="O165" t="str">
            <v>S.Musvydienė</v>
          </cell>
        </row>
        <row r="166">
          <cell r="G166">
            <v>132</v>
          </cell>
          <cell r="H166" t="str">
            <v>Lina Stanislovaitytė</v>
          </cell>
          <cell r="I166">
            <v>35179</v>
          </cell>
          <cell r="J166" t="str">
            <v>Pagėgiai</v>
          </cell>
          <cell r="K166" t="str">
            <v>Pagėgių A.Mackaus gimnazija</v>
          </cell>
          <cell r="L166" t="str">
            <v>PUC</v>
          </cell>
          <cell r="O166" t="str">
            <v>S.Musvydienė</v>
          </cell>
        </row>
        <row r="167">
          <cell r="G167">
            <v>109</v>
          </cell>
          <cell r="H167" t="str">
            <v>Erika Petrikauskaitė</v>
          </cell>
          <cell r="I167">
            <v>35092</v>
          </cell>
          <cell r="J167" t="str">
            <v>Pagėgiai</v>
          </cell>
          <cell r="K167" t="str">
            <v>Pagėgių A.Mackaus gimnazija</v>
          </cell>
          <cell r="L167" t="str">
            <v>PUC</v>
          </cell>
          <cell r="O167" t="str">
            <v>S.Musvydienė</v>
          </cell>
        </row>
        <row r="168">
          <cell r="G168">
            <v>5</v>
          </cell>
          <cell r="H168" t="str">
            <v>Greta Eitmonaitė</v>
          </cell>
          <cell r="I168">
            <v>35129</v>
          </cell>
          <cell r="J168" t="str">
            <v>Pagėgiai</v>
          </cell>
          <cell r="K168" t="str">
            <v>Pagėgių A.Mackaus gimnazija</v>
          </cell>
          <cell r="L168" t="str">
            <v>PUC</v>
          </cell>
          <cell r="O168" t="str">
            <v>S.Musvydienė</v>
          </cell>
        </row>
        <row r="169">
          <cell r="G169">
            <v>130</v>
          </cell>
          <cell r="H169" t="str">
            <v>Rokas Liolaitis</v>
          </cell>
          <cell r="I169">
            <v>34899</v>
          </cell>
          <cell r="J169" t="str">
            <v>Pagėgiai</v>
          </cell>
          <cell r="K169" t="str">
            <v>Pagėgių A.Mackaus gimnazija</v>
          </cell>
          <cell r="L169" t="str">
            <v>PUC</v>
          </cell>
          <cell r="O169" t="str">
            <v>S.Musvydienė</v>
          </cell>
        </row>
        <row r="170">
          <cell r="G170">
            <v>70</v>
          </cell>
          <cell r="H170" t="str">
            <v>Agnė Miščiokaitytė</v>
          </cell>
          <cell r="I170">
            <v>34714</v>
          </cell>
          <cell r="J170" t="str">
            <v>Pagėgiai</v>
          </cell>
          <cell r="K170" t="str">
            <v>Pagėgių A.Mackaus gimnazija</v>
          </cell>
          <cell r="L170" t="str">
            <v>PUC</v>
          </cell>
          <cell r="O170" t="str">
            <v>S.Musvydienė</v>
          </cell>
        </row>
        <row r="171">
          <cell r="G171">
            <v>136</v>
          </cell>
          <cell r="H171" t="str">
            <v>Dominykas Norkus</v>
          </cell>
          <cell r="I171">
            <v>35212</v>
          </cell>
          <cell r="J171" t="str">
            <v>Pagėgiai</v>
          </cell>
          <cell r="K171" t="str">
            <v>Pagėgių A.Mackaus gimnazija</v>
          </cell>
          <cell r="L171" t="str">
            <v>PUC</v>
          </cell>
          <cell r="O171" t="str">
            <v>S.Balčėnas</v>
          </cell>
        </row>
        <row r="172">
          <cell r="G172">
            <v>64</v>
          </cell>
          <cell r="H172" t="str">
            <v>Orestas Dirgėla</v>
          </cell>
          <cell r="I172">
            <v>34722</v>
          </cell>
          <cell r="J172" t="str">
            <v>Pagėgiai</v>
          </cell>
          <cell r="K172" t="str">
            <v>Pagėgių A.Mackaus gimnazija</v>
          </cell>
          <cell r="L172" t="str">
            <v>PUC</v>
          </cell>
          <cell r="O172" t="str">
            <v>S.Balčėnas</v>
          </cell>
        </row>
        <row r="173">
          <cell r="G173">
            <v>65</v>
          </cell>
          <cell r="H173" t="str">
            <v>Nijolė Muraškaitė</v>
          </cell>
          <cell r="I173">
            <v>35360</v>
          </cell>
          <cell r="J173" t="str">
            <v>Pagėgiai</v>
          </cell>
          <cell r="K173" t="str">
            <v>Pagėgių A.Mackaus gimnazija</v>
          </cell>
          <cell r="L173" t="str">
            <v>PUC</v>
          </cell>
          <cell r="O173" t="str">
            <v>S.Musvydienė</v>
          </cell>
        </row>
        <row r="174">
          <cell r="G174">
            <v>168</v>
          </cell>
          <cell r="H174" t="str">
            <v>Mindaugas Banys</v>
          </cell>
          <cell r="I174">
            <v>34869</v>
          </cell>
          <cell r="J174" t="str">
            <v>Pagėgiai</v>
          </cell>
          <cell r="K174" t="str">
            <v>Natkiškių pagr.</v>
          </cell>
          <cell r="L174" t="str">
            <v>PUC</v>
          </cell>
          <cell r="O174" t="str">
            <v>A.Musvydas</v>
          </cell>
        </row>
        <row r="175">
          <cell r="G175">
            <v>42</v>
          </cell>
          <cell r="H175" t="str">
            <v>Gintarė Slušnytė</v>
          </cell>
          <cell r="I175">
            <v>35172</v>
          </cell>
          <cell r="J175" t="str">
            <v>Klaipėdos raj.</v>
          </cell>
          <cell r="K175" t="str">
            <v>Dovilų pag.</v>
          </cell>
          <cell r="L175" t="str">
            <v>VJSM</v>
          </cell>
          <cell r="O175" t="str">
            <v>A.Šimkevičius</v>
          </cell>
        </row>
        <row r="176">
          <cell r="G176">
            <v>43</v>
          </cell>
          <cell r="H176" t="str">
            <v>Akvilė Gaižauskaitė</v>
          </cell>
          <cell r="I176">
            <v>35201</v>
          </cell>
          <cell r="J176" t="str">
            <v>Klaipėdos raj.</v>
          </cell>
          <cell r="K176" t="str">
            <v>Dovilų pag.</v>
          </cell>
          <cell r="L176" t="str">
            <v>VJSM</v>
          </cell>
          <cell r="O176" t="str">
            <v>A.Šimkevičius</v>
          </cell>
        </row>
        <row r="177">
          <cell r="G177">
            <v>67</v>
          </cell>
          <cell r="H177" t="str">
            <v>Karolina Brigmanaitė</v>
          </cell>
          <cell r="I177">
            <v>34799</v>
          </cell>
          <cell r="J177" t="str">
            <v>Klaipėdos raj.</v>
          </cell>
          <cell r="K177" t="str">
            <v>"Minijos" vid.</v>
          </cell>
          <cell r="L177" t="str">
            <v>VJSM</v>
          </cell>
          <cell r="N177" t="str">
            <v>III</v>
          </cell>
          <cell r="O177" t="str">
            <v>R.Simoneit</v>
          </cell>
        </row>
        <row r="178">
          <cell r="G178">
            <v>49</v>
          </cell>
          <cell r="H178" t="str">
            <v>Aušrinė Rimeikytė</v>
          </cell>
          <cell r="I178">
            <v>35645</v>
          </cell>
          <cell r="J178" t="str">
            <v>Klaipėdos raj.</v>
          </cell>
          <cell r="K178" t="str">
            <v>"Kranto" gimn.</v>
          </cell>
          <cell r="L178" t="str">
            <v>VJSM</v>
          </cell>
          <cell r="N178" t="str">
            <v>III</v>
          </cell>
          <cell r="O178" t="str">
            <v>R.Simoneit</v>
          </cell>
        </row>
        <row r="179">
          <cell r="G179">
            <v>33</v>
          </cell>
          <cell r="H179" t="str">
            <v>Tomas Mikalauskas</v>
          </cell>
          <cell r="I179">
            <v>35794</v>
          </cell>
          <cell r="J179" t="str">
            <v>Klaipėdos raj.</v>
          </cell>
          <cell r="K179" t="str">
            <v>"Vaivorykštės" gimn.</v>
          </cell>
          <cell r="L179" t="str">
            <v>VJSM</v>
          </cell>
          <cell r="O179" t="str">
            <v>R.Simoneit</v>
          </cell>
        </row>
        <row r="180">
          <cell r="G180">
            <v>37</v>
          </cell>
          <cell r="H180" t="str">
            <v>Akvilė Grevytė</v>
          </cell>
          <cell r="I180">
            <v>35205</v>
          </cell>
          <cell r="J180" t="str">
            <v>Klaipėdos raj.</v>
          </cell>
          <cell r="K180" t="str">
            <v>Vėžaičių pagr.</v>
          </cell>
          <cell r="L180" t="str">
            <v>VJSM</v>
          </cell>
          <cell r="O180" t="str">
            <v>B.Ruigienė</v>
          </cell>
        </row>
        <row r="181">
          <cell r="G181">
            <v>68</v>
          </cell>
          <cell r="H181" t="str">
            <v>Kamilė Žiliūtė</v>
          </cell>
          <cell r="I181">
            <v>35509</v>
          </cell>
          <cell r="J181" t="str">
            <v>Klaipėdos raj.</v>
          </cell>
          <cell r="K181" t="str">
            <v>Vėžaičių pagr.</v>
          </cell>
          <cell r="L181" t="str">
            <v>VJSM</v>
          </cell>
          <cell r="O181" t="str">
            <v>B.Ruigienė</v>
          </cell>
        </row>
        <row r="182">
          <cell r="G182">
            <v>34</v>
          </cell>
          <cell r="H182" t="str">
            <v>Karolina Butkutė</v>
          </cell>
          <cell r="I182" t="str">
            <v>19/2/1997</v>
          </cell>
          <cell r="J182" t="str">
            <v>Klaipėdos raj.</v>
          </cell>
          <cell r="K182" t="str">
            <v>"Minijos" vid.</v>
          </cell>
          <cell r="L182" t="str">
            <v>VJSM</v>
          </cell>
          <cell r="O182" t="str">
            <v>B.Ruigienė</v>
          </cell>
        </row>
        <row r="183">
          <cell r="G183">
            <v>35</v>
          </cell>
          <cell r="H183" t="str">
            <v>Eglė Birbalaitė</v>
          </cell>
          <cell r="I183">
            <v>35753</v>
          </cell>
          <cell r="J183" t="str">
            <v>Klaipėdos raj.</v>
          </cell>
          <cell r="K183" t="str">
            <v>"Minijos" vid.</v>
          </cell>
          <cell r="L183" t="str">
            <v>VJSM</v>
          </cell>
          <cell r="O183" t="str">
            <v>B.Ruigienė</v>
          </cell>
        </row>
        <row r="184">
          <cell r="G184">
            <v>36</v>
          </cell>
          <cell r="H184" t="str">
            <v>Ernesta Valaikaitė</v>
          </cell>
          <cell r="I184">
            <v>35356</v>
          </cell>
          <cell r="J184" t="str">
            <v>Klaipėdos raj.</v>
          </cell>
          <cell r="K184" t="str">
            <v>Vėžaičių pagr.</v>
          </cell>
          <cell r="L184" t="str">
            <v>VJSM</v>
          </cell>
          <cell r="O184" t="str">
            <v>B.Ruigienė</v>
          </cell>
        </row>
        <row r="185">
          <cell r="G185">
            <v>44</v>
          </cell>
          <cell r="H185" t="str">
            <v>Mindaugas Savickas</v>
          </cell>
          <cell r="I185">
            <v>34769</v>
          </cell>
          <cell r="J185" t="str">
            <v>Klaipėdos raj.</v>
          </cell>
          <cell r="K185" t="str">
            <v>Vėžaičių pagr.</v>
          </cell>
          <cell r="L185" t="str">
            <v>VJSM</v>
          </cell>
          <cell r="O185" t="str">
            <v>B.Ruigienė</v>
          </cell>
        </row>
        <row r="186">
          <cell r="G186">
            <v>84</v>
          </cell>
          <cell r="H186" t="str">
            <v>Sigutė Gikaraitė</v>
          </cell>
          <cell r="I186">
            <v>35393</v>
          </cell>
          <cell r="J186" t="str">
            <v>Kretinga</v>
          </cell>
          <cell r="K186" t="str">
            <v>Salantų gimnazija</v>
          </cell>
          <cell r="L186" t="str">
            <v>Kretingos sporto mok.</v>
          </cell>
          <cell r="O186" t="str">
            <v>I. Michejenko</v>
          </cell>
        </row>
        <row r="187">
          <cell r="G187">
            <v>6</v>
          </cell>
          <cell r="H187" t="str">
            <v>Simona Berontaitė</v>
          </cell>
          <cell r="I187">
            <v>35567</v>
          </cell>
          <cell r="J187" t="str">
            <v>Kretinga</v>
          </cell>
          <cell r="K187" t="str">
            <v>Salantų gimnazija</v>
          </cell>
          <cell r="L187" t="str">
            <v>Kretingos sporto mok.</v>
          </cell>
          <cell r="O187" t="str">
            <v>I. Michejenko</v>
          </cell>
        </row>
        <row r="188">
          <cell r="G188">
            <v>20</v>
          </cell>
          <cell r="H188" t="str">
            <v>Karolina Deliautaitė</v>
          </cell>
          <cell r="I188">
            <v>34920</v>
          </cell>
          <cell r="J188" t="str">
            <v>Kretinga</v>
          </cell>
          <cell r="K188" t="str">
            <v>Pranciškonų gimnazija</v>
          </cell>
          <cell r="L188" t="str">
            <v>Kretingos SM</v>
          </cell>
          <cell r="M188" t="str">
            <v>Pulsas</v>
          </cell>
          <cell r="N188" t="str">
            <v>II</v>
          </cell>
          <cell r="O188" t="str">
            <v>J.Pelionis</v>
          </cell>
        </row>
        <row r="189">
          <cell r="G189">
            <v>50</v>
          </cell>
          <cell r="H189" t="str">
            <v>Evelina Lukavičiūtė</v>
          </cell>
          <cell r="I189">
            <v>35707</v>
          </cell>
          <cell r="J189" t="str">
            <v>Tauragė</v>
          </cell>
          <cell r="K189" t="str">
            <v>Batakių  vid.m.</v>
          </cell>
          <cell r="L189" t="str">
            <v>Sporto c. VJSM</v>
          </cell>
          <cell r="O189" t="str">
            <v>R.Varanavičius</v>
          </cell>
        </row>
        <row r="190">
          <cell r="G190">
            <v>120</v>
          </cell>
          <cell r="H190" t="str">
            <v>Agnė Kelerytė</v>
          </cell>
          <cell r="I190">
            <v>34896</v>
          </cell>
          <cell r="J190" t="str">
            <v>Tauragė</v>
          </cell>
          <cell r="K190" t="str">
            <v>Batakių  vid.m.</v>
          </cell>
          <cell r="L190" t="str">
            <v>Sporto c. VJSM</v>
          </cell>
          <cell r="O190" t="str">
            <v>R.Varanavičius</v>
          </cell>
        </row>
        <row r="191">
          <cell r="G191">
            <v>169</v>
          </cell>
          <cell r="H191" t="str">
            <v>Greta Jurevičiutė</v>
          </cell>
          <cell r="I191">
            <v>35635</v>
          </cell>
          <cell r="J191" t="str">
            <v>Tauragė</v>
          </cell>
          <cell r="K191" t="str">
            <v>Batakių  vid.m.</v>
          </cell>
          <cell r="L191" t="str">
            <v>Sporto c. VJSM</v>
          </cell>
          <cell r="O191" t="str">
            <v>R.Varanavičius</v>
          </cell>
        </row>
        <row r="192">
          <cell r="G192">
            <v>103</v>
          </cell>
          <cell r="H192" t="str">
            <v>Audrius Paulauskis</v>
          </cell>
          <cell r="I192">
            <v>35231</v>
          </cell>
          <cell r="J192" t="str">
            <v>Tauragė</v>
          </cell>
          <cell r="K192" t="str">
            <v>Batakių  vid.m.</v>
          </cell>
          <cell r="L192" t="str">
            <v>Sporto c. VJSM</v>
          </cell>
          <cell r="O192" t="str">
            <v>R.Varanavičius</v>
          </cell>
        </row>
        <row r="193">
          <cell r="G193">
            <v>170</v>
          </cell>
          <cell r="H193" t="str">
            <v>Modestas Kirpšas</v>
          </cell>
          <cell r="I193">
            <v>34797</v>
          </cell>
          <cell r="J193" t="str">
            <v>Tauragė</v>
          </cell>
          <cell r="K193" t="str">
            <v>Batakių  vid.m.</v>
          </cell>
          <cell r="L193" t="str">
            <v>Sporto c. VJSM</v>
          </cell>
          <cell r="O193" t="str">
            <v>R.Varanavičius</v>
          </cell>
        </row>
        <row r="194">
          <cell r="G194">
            <v>104</v>
          </cell>
          <cell r="H194" t="str">
            <v>Tautvydas Jackis</v>
          </cell>
          <cell r="I194">
            <v>34704</v>
          </cell>
          <cell r="J194" t="str">
            <v>Tauragė</v>
          </cell>
          <cell r="K194" t="str">
            <v>Batakių  vid.m.</v>
          </cell>
          <cell r="L194" t="str">
            <v>Sporto c. VJSM</v>
          </cell>
          <cell r="O194" t="str">
            <v>R.Varanavičius</v>
          </cell>
        </row>
        <row r="195">
          <cell r="G195">
            <v>51</v>
          </cell>
          <cell r="H195" t="str">
            <v>Aivaras Čelna</v>
          </cell>
          <cell r="I195">
            <v>34770</v>
          </cell>
          <cell r="J195" t="str">
            <v>Tauragė</v>
          </cell>
          <cell r="K195" t="str">
            <v>M. Mažvydo p.m.</v>
          </cell>
          <cell r="L195" t="str">
            <v>Sporto c. VJSM</v>
          </cell>
          <cell r="O195" t="str">
            <v>A.Šimkūnas</v>
          </cell>
        </row>
        <row r="196">
          <cell r="G196">
            <v>21</v>
          </cell>
          <cell r="H196" t="str">
            <v>Lukas Genys</v>
          </cell>
          <cell r="I196">
            <v>35507</v>
          </cell>
          <cell r="J196" t="str">
            <v>Tauragė</v>
          </cell>
          <cell r="K196" t="str">
            <v>M. Mažvydo p.m.</v>
          </cell>
          <cell r="L196" t="str">
            <v>Sporto c. VJSM</v>
          </cell>
          <cell r="O196" t="str">
            <v>A.Šimkūnas</v>
          </cell>
        </row>
        <row r="197">
          <cell r="G197">
            <v>156</v>
          </cell>
          <cell r="H197" t="str">
            <v>Žygimantas Grušas</v>
          </cell>
          <cell r="I197">
            <v>35529</v>
          </cell>
          <cell r="J197" t="str">
            <v>Tauragė</v>
          </cell>
          <cell r="K197" t="str">
            <v>M. Mažvydo p.m.</v>
          </cell>
          <cell r="L197" t="str">
            <v>Sporto c. VJSM</v>
          </cell>
          <cell r="O197" t="str">
            <v>A.Šimkūnas</v>
          </cell>
        </row>
        <row r="198">
          <cell r="G198">
            <v>22</v>
          </cell>
          <cell r="H198" t="str">
            <v>Mantas Iljinovas</v>
          </cell>
          <cell r="I198">
            <v>35617</v>
          </cell>
          <cell r="J198" t="str">
            <v>Tauragė</v>
          </cell>
          <cell r="K198" t="str">
            <v>M. Mažvydo p.m.</v>
          </cell>
          <cell r="L198" t="str">
            <v>Sporto c. VJSM</v>
          </cell>
          <cell r="O198" t="str">
            <v>A.Šlepavičius</v>
          </cell>
        </row>
        <row r="199">
          <cell r="G199">
            <v>23</v>
          </cell>
          <cell r="H199" t="str">
            <v>Monika Juškaitė</v>
          </cell>
          <cell r="I199">
            <v>34779</v>
          </cell>
          <cell r="J199" t="str">
            <v>Tauragė</v>
          </cell>
          <cell r="K199" t="str">
            <v>Aušros p.m.</v>
          </cell>
          <cell r="L199" t="str">
            <v>Sporto c. VJSM</v>
          </cell>
          <cell r="O199" t="str">
            <v>A.Šlepavičius</v>
          </cell>
        </row>
        <row r="200">
          <cell r="G200">
            <v>24</v>
          </cell>
          <cell r="H200" t="str">
            <v>Agnė Rasovaitė</v>
          </cell>
          <cell r="I200">
            <v>34905</v>
          </cell>
          <cell r="J200" t="str">
            <v>Tauragė</v>
          </cell>
          <cell r="K200" t="str">
            <v>Aušros p.m.</v>
          </cell>
          <cell r="L200" t="str">
            <v>Sporto c. VJSM</v>
          </cell>
          <cell r="O200" t="str">
            <v>A.Šlepavičius</v>
          </cell>
        </row>
        <row r="201">
          <cell r="G201">
            <v>85</v>
          </cell>
          <cell r="H201" t="str">
            <v>Greta Jokubauskaitė</v>
          </cell>
          <cell r="I201">
            <v>34894</v>
          </cell>
          <cell r="J201" t="str">
            <v>Tauragė</v>
          </cell>
          <cell r="K201" t="str">
            <v>Aušros p.m.</v>
          </cell>
          <cell r="L201" t="str">
            <v>Sporto c. VJSM</v>
          </cell>
          <cell r="O201" t="str">
            <v>A.Šlepavičius</v>
          </cell>
        </row>
        <row r="202">
          <cell r="G202">
            <v>257</v>
          </cell>
          <cell r="H202" t="str">
            <v>Liutaura Venskaitytė</v>
          </cell>
          <cell r="I202">
            <v>35559</v>
          </cell>
          <cell r="J202" t="str">
            <v>Tauragė</v>
          </cell>
          <cell r="K202" t="str">
            <v>Aušros p.m.</v>
          </cell>
          <cell r="L202" t="str">
            <v>Sporto c. VJSM</v>
          </cell>
          <cell r="O202" t="str">
            <v>A.Šlepavičius</v>
          </cell>
        </row>
        <row r="203">
          <cell r="G203">
            <v>121</v>
          </cell>
          <cell r="H203" t="str">
            <v>Justė Baublytė</v>
          </cell>
          <cell r="I203">
            <v>35541</v>
          </cell>
          <cell r="J203" t="str">
            <v>Tauragė</v>
          </cell>
          <cell r="K203" t="str">
            <v>Aušros p.m.</v>
          </cell>
          <cell r="L203" t="str">
            <v>Sporto c. VJSM</v>
          </cell>
          <cell r="O203" t="str">
            <v>A.Šlepavičius</v>
          </cell>
        </row>
        <row r="204">
          <cell r="G204">
            <v>52</v>
          </cell>
          <cell r="H204" t="str">
            <v>Rasa Sakalytė</v>
          </cell>
          <cell r="I204">
            <v>34335</v>
          </cell>
          <cell r="J204" t="str">
            <v>Tauragė</v>
          </cell>
          <cell r="O204" t="str">
            <v>A.Šlepavičius</v>
          </cell>
        </row>
        <row r="205">
          <cell r="G205">
            <v>86</v>
          </cell>
          <cell r="H205" t="str">
            <v>Jurgita Sakalytė</v>
          </cell>
          <cell r="I205">
            <v>34335</v>
          </cell>
          <cell r="J205" t="str">
            <v>Tauragė</v>
          </cell>
          <cell r="O205" t="str">
            <v>A.Šlepavičius</v>
          </cell>
        </row>
        <row r="206">
          <cell r="G206">
            <v>122</v>
          </cell>
          <cell r="H206" t="str">
            <v>Žydrūnė Muniūtė</v>
          </cell>
          <cell r="I206">
            <v>34335</v>
          </cell>
          <cell r="J206" t="str">
            <v>Tauragė</v>
          </cell>
          <cell r="O206" t="str">
            <v>A.Šlepavičius</v>
          </cell>
        </row>
        <row r="207">
          <cell r="G207">
            <v>53</v>
          </cell>
          <cell r="H207" t="str">
            <v>Gediminas Laurinaitis</v>
          </cell>
          <cell r="I207">
            <v>34335</v>
          </cell>
          <cell r="J207" t="str">
            <v>Tauragė</v>
          </cell>
          <cell r="O207" t="str">
            <v>A.Šlepavičius</v>
          </cell>
        </row>
        <row r="208">
          <cell r="G208">
            <v>140</v>
          </cell>
          <cell r="H208" t="str">
            <v>Oksana Gelžinytė</v>
          </cell>
          <cell r="I208">
            <v>33719</v>
          </cell>
          <cell r="J208" t="str">
            <v>Gargždai</v>
          </cell>
          <cell r="O208" t="str">
            <v>R.Simoneit</v>
          </cell>
        </row>
        <row r="209">
          <cell r="G209">
            <v>210</v>
          </cell>
          <cell r="H209" t="str">
            <v>Monika Riškutė</v>
          </cell>
          <cell r="I209">
            <v>33931</v>
          </cell>
          <cell r="J209" t="str">
            <v>Gargždai</v>
          </cell>
          <cell r="O209" t="str">
            <v>R.Simoneit</v>
          </cell>
        </row>
        <row r="210">
          <cell r="G210">
            <v>211</v>
          </cell>
          <cell r="H210" t="str">
            <v>Agnė Simoneit</v>
          </cell>
          <cell r="I210">
            <v>34314</v>
          </cell>
          <cell r="J210" t="str">
            <v>Gargždai</v>
          </cell>
          <cell r="O210" t="str">
            <v>R.Simoneit</v>
          </cell>
        </row>
        <row r="211">
          <cell r="G211">
            <v>141</v>
          </cell>
          <cell r="H211" t="str">
            <v>Edikas Jurgutis</v>
          </cell>
          <cell r="I211">
            <v>33606</v>
          </cell>
          <cell r="J211" t="str">
            <v>Gargždai</v>
          </cell>
          <cell r="O211" t="str">
            <v>R.Simoneit</v>
          </cell>
        </row>
        <row r="212">
          <cell r="G212">
            <v>212</v>
          </cell>
          <cell r="H212" t="str">
            <v>Miglė Birgėlaitė</v>
          </cell>
          <cell r="I212">
            <v>34187</v>
          </cell>
          <cell r="J212" t="str">
            <v>Gargždai</v>
          </cell>
          <cell r="O212" t="str">
            <v>R.Simoneit</v>
          </cell>
        </row>
        <row r="213">
          <cell r="G213">
            <v>102</v>
          </cell>
          <cell r="H213" t="str">
            <v>Rokas Sirtautas</v>
          </cell>
          <cell r="I213">
            <v>34864</v>
          </cell>
          <cell r="J213" t="str">
            <v>Pagėgiai</v>
          </cell>
          <cell r="K213" t="str">
            <v>Natkiškių pagr.</v>
          </cell>
          <cell r="L213" t="str">
            <v>PUC</v>
          </cell>
          <cell r="O213" t="str">
            <v>A.Musvydas</v>
          </cell>
        </row>
        <row r="214">
          <cell r="G214">
            <v>254</v>
          </cell>
          <cell r="H214" t="str">
            <v>Žydrūnas Andrijauskas</v>
          </cell>
          <cell r="I214">
            <v>35509</v>
          </cell>
          <cell r="J214" t="str">
            <v>Pagėgiai</v>
          </cell>
          <cell r="K214" t="str">
            <v>Natkiškių pagr.</v>
          </cell>
          <cell r="L214" t="str">
            <v>PUC</v>
          </cell>
          <cell r="O214" t="str">
            <v>A.Musvydas</v>
          </cell>
        </row>
        <row r="215">
          <cell r="G215">
            <v>142</v>
          </cell>
          <cell r="H215" t="str">
            <v>Justas Gečas</v>
          </cell>
          <cell r="I215">
            <v>35181</v>
          </cell>
          <cell r="J215" t="str">
            <v>Pagėgiai</v>
          </cell>
          <cell r="K215" t="str">
            <v>Natkiškių pagr.</v>
          </cell>
          <cell r="L215" t="str">
            <v>PUC</v>
          </cell>
          <cell r="O215" t="str">
            <v>A.Musvydas</v>
          </cell>
        </row>
        <row r="216">
          <cell r="G216">
            <v>223</v>
          </cell>
          <cell r="H216" t="str">
            <v>Aistė Daugėlaitė</v>
          </cell>
          <cell r="I216">
            <v>33976</v>
          </cell>
          <cell r="J216" t="str">
            <v>Klaipėda</v>
          </cell>
          <cell r="O216" t="str">
            <v>V.Baronienė</v>
          </cell>
        </row>
        <row r="217">
          <cell r="G217">
            <v>224</v>
          </cell>
          <cell r="H217" t="str">
            <v>Giedrius Valaitis</v>
          </cell>
          <cell r="I217">
            <v>34195</v>
          </cell>
          <cell r="J217" t="str">
            <v>Klaipėda</v>
          </cell>
        </row>
        <row r="218">
          <cell r="G218">
            <v>225</v>
          </cell>
          <cell r="H218" t="str">
            <v>Evaldas Mašora</v>
          </cell>
          <cell r="I218">
            <v>34439</v>
          </cell>
          <cell r="J218" t="str">
            <v>Klaipėda</v>
          </cell>
        </row>
        <row r="219">
          <cell r="H219" t="str">
            <v>Agnė Zaveckaitė</v>
          </cell>
          <cell r="I219">
            <v>34797</v>
          </cell>
          <cell r="J219" t="str">
            <v>Telšiai</v>
          </cell>
          <cell r="K219" t="str">
            <v>"Džiugo"v.m.</v>
          </cell>
          <cell r="L219" t="str">
            <v>SRC</v>
          </cell>
          <cell r="N219" t="str">
            <v>II</v>
          </cell>
          <cell r="O219" t="str">
            <v>D.Pranckuvienė</v>
          </cell>
        </row>
        <row r="220">
          <cell r="H220" t="str">
            <v>Neringa Rupeikaitė</v>
          </cell>
          <cell r="I220">
            <v>34997</v>
          </cell>
          <cell r="J220" t="str">
            <v>Telšiai</v>
          </cell>
          <cell r="K220" t="str">
            <v>"Germanto"v.m.</v>
          </cell>
          <cell r="L220" t="str">
            <v>SRC</v>
          </cell>
          <cell r="N220" t="str">
            <v>II</v>
          </cell>
          <cell r="O220" t="str">
            <v>D.Pranckuvienė</v>
          </cell>
        </row>
        <row r="221">
          <cell r="G221">
            <v>226</v>
          </cell>
          <cell r="H221" t="str">
            <v>Karolina Bagdonaitė</v>
          </cell>
          <cell r="I221">
            <v>34942</v>
          </cell>
          <cell r="J221" t="str">
            <v>Telšiai</v>
          </cell>
          <cell r="K221" t="str">
            <v>V.Borisevičiaus katalikiška g-zija</v>
          </cell>
          <cell r="L221" t="str">
            <v>SRC</v>
          </cell>
          <cell r="N221" t="str">
            <v>II</v>
          </cell>
          <cell r="O221" t="str">
            <v>D.Pranckuvienė</v>
          </cell>
        </row>
        <row r="222">
          <cell r="G222">
            <v>227</v>
          </cell>
          <cell r="H222" t="str">
            <v>Justinas Laurinavičius</v>
          </cell>
          <cell r="I222">
            <v>34881</v>
          </cell>
          <cell r="J222" t="str">
            <v>Telšiai</v>
          </cell>
          <cell r="K222" t="str">
            <v>L.Pelėdos v.m.</v>
          </cell>
          <cell r="L222" t="str">
            <v>SRC</v>
          </cell>
          <cell r="N222" t="str">
            <v>III</v>
          </cell>
          <cell r="O222" t="str">
            <v>P.Klastauskas</v>
          </cell>
        </row>
        <row r="223">
          <cell r="G223">
            <v>228</v>
          </cell>
          <cell r="H223" t="str">
            <v>Kornelijus Klimas</v>
          </cell>
          <cell r="I223">
            <v>35222</v>
          </cell>
          <cell r="J223" t="str">
            <v>Telšiai</v>
          </cell>
          <cell r="K223" t="str">
            <v>Luokės v.m.</v>
          </cell>
          <cell r="L223" t="str">
            <v>SRC</v>
          </cell>
          <cell r="N223" t="str">
            <v>III</v>
          </cell>
          <cell r="O223" t="str">
            <v>P.Klastauskas</v>
          </cell>
        </row>
        <row r="224">
          <cell r="G224">
            <v>229</v>
          </cell>
          <cell r="H224" t="str">
            <v>Jaunius Meinoris</v>
          </cell>
          <cell r="I224">
            <v>35718</v>
          </cell>
          <cell r="J224" t="str">
            <v>Telšiai</v>
          </cell>
          <cell r="K224" t="str">
            <v>"Kranto" v.m.</v>
          </cell>
          <cell r="L224" t="str">
            <v>SRC</v>
          </cell>
          <cell r="N224" t="str">
            <v>III</v>
          </cell>
          <cell r="O224" t="str">
            <v>P.Klastauskas</v>
          </cell>
        </row>
        <row r="225">
          <cell r="G225">
            <v>144</v>
          </cell>
          <cell r="H225" t="str">
            <v>Mantas Petrušinas</v>
          </cell>
          <cell r="I225">
            <v>35131</v>
          </cell>
          <cell r="J225" t="str">
            <v>Telšiai</v>
          </cell>
          <cell r="K225" t="str">
            <v>"Germanto"v.m.</v>
          </cell>
          <cell r="L225" t="str">
            <v>SRC</v>
          </cell>
          <cell r="N225" t="str">
            <v>III</v>
          </cell>
          <cell r="O225" t="str">
            <v>P.Klastauskas</v>
          </cell>
        </row>
        <row r="226">
          <cell r="G226">
            <v>230</v>
          </cell>
          <cell r="H226" t="str">
            <v>Ermina Sinkevičiutė</v>
          </cell>
          <cell r="I226">
            <v>34877</v>
          </cell>
          <cell r="J226" t="str">
            <v>Telšiai</v>
          </cell>
          <cell r="K226" t="str">
            <v>"Kranto" v.m.</v>
          </cell>
          <cell r="L226" t="str">
            <v>SRC</v>
          </cell>
          <cell r="N226" t="str">
            <v>III</v>
          </cell>
          <cell r="O226" t="str">
            <v>L.Kaveckienė</v>
          </cell>
        </row>
        <row r="227">
          <cell r="G227">
            <v>231</v>
          </cell>
          <cell r="H227" t="str">
            <v>Edvinas Beresna</v>
          </cell>
          <cell r="I227">
            <v>35210</v>
          </cell>
          <cell r="J227" t="str">
            <v>Telšiai</v>
          </cell>
          <cell r="K227" t="str">
            <v>"Džiugo"v.m.</v>
          </cell>
          <cell r="L227" t="str">
            <v>SRC</v>
          </cell>
          <cell r="N227" t="str">
            <v>II</v>
          </cell>
          <cell r="O227" t="str">
            <v>L.Kaveckienė</v>
          </cell>
        </row>
        <row r="228">
          <cell r="G228">
            <v>232</v>
          </cell>
          <cell r="H228" t="str">
            <v>Roberta Sugaudaitė</v>
          </cell>
          <cell r="I228">
            <v>35213</v>
          </cell>
          <cell r="J228" t="str">
            <v>Telšiai</v>
          </cell>
          <cell r="K228" t="str">
            <v>"Kranto" v.m.</v>
          </cell>
          <cell r="L228" t="str">
            <v>SRC</v>
          </cell>
          <cell r="N228" t="str">
            <v>III</v>
          </cell>
          <cell r="O228" t="str">
            <v>L.Kaveckienė</v>
          </cell>
        </row>
        <row r="229">
          <cell r="G229">
            <v>233</v>
          </cell>
          <cell r="H229" t="str">
            <v>Karolis Šimkevičius</v>
          </cell>
          <cell r="I229">
            <v>35500</v>
          </cell>
          <cell r="J229" t="str">
            <v>Telšiai</v>
          </cell>
          <cell r="K229" t="str">
            <v>"Kranto" v.m.</v>
          </cell>
          <cell r="L229" t="str">
            <v>SRC</v>
          </cell>
          <cell r="N229" t="str">
            <v>III</v>
          </cell>
          <cell r="O229" t="str">
            <v>L.Kaveckienė</v>
          </cell>
        </row>
        <row r="230">
          <cell r="G230">
            <v>234</v>
          </cell>
          <cell r="H230" t="str">
            <v>Šarūnas Meinoris</v>
          </cell>
          <cell r="I230">
            <v>35649</v>
          </cell>
          <cell r="J230" t="str">
            <v>Telšiai</v>
          </cell>
          <cell r="K230" t="str">
            <v>"Kranto" v.m.</v>
          </cell>
          <cell r="L230" t="str">
            <v>SRC</v>
          </cell>
          <cell r="N230" t="str">
            <v>III</v>
          </cell>
          <cell r="O230" t="str">
            <v>L.Kaveckienė</v>
          </cell>
        </row>
        <row r="231">
          <cell r="G231">
            <v>138</v>
          </cell>
          <cell r="H231" t="str">
            <v>Agnė Zaveckaitė</v>
          </cell>
          <cell r="I231">
            <v>34797</v>
          </cell>
          <cell r="J231" t="str">
            <v>Telšiai ind</v>
          </cell>
          <cell r="O231" t="str">
            <v>D.Pranckuvienė</v>
          </cell>
        </row>
        <row r="232">
          <cell r="G232">
            <v>208</v>
          </cell>
          <cell r="H232" t="str">
            <v>Neringa Rupeikaitė</v>
          </cell>
          <cell r="I232">
            <v>34997</v>
          </cell>
          <cell r="J232" t="str">
            <v>Telšiai ind</v>
          </cell>
          <cell r="O232" t="str">
            <v>D.Pranckuvienė</v>
          </cell>
        </row>
        <row r="233">
          <cell r="G233">
            <v>209</v>
          </cell>
          <cell r="H233" t="str">
            <v>Šarūnas Šaulys</v>
          </cell>
          <cell r="I233">
            <v>35494</v>
          </cell>
          <cell r="J233" t="str">
            <v>Telšiai ind</v>
          </cell>
          <cell r="O233" t="str">
            <v>L.Kaveckienė</v>
          </cell>
        </row>
        <row r="234">
          <cell r="G234">
            <v>139</v>
          </cell>
          <cell r="H234" t="str">
            <v>Virginija Juodaitytė</v>
          </cell>
          <cell r="I234">
            <v>34492</v>
          </cell>
          <cell r="J234" t="str">
            <v>Telšiai ind</v>
          </cell>
          <cell r="O234" t="str">
            <v>L.Kaveckienė</v>
          </cell>
        </row>
        <row r="235">
          <cell r="G235">
            <v>145</v>
          </cell>
          <cell r="H235" t="str">
            <v>Eglė Morėnaitė</v>
          </cell>
          <cell r="I235">
            <v>35748</v>
          </cell>
          <cell r="J235" t="str">
            <v>Klaipėdos raj.</v>
          </cell>
          <cell r="K235" t="str">
            <v>Priekulės I.Simonaitytės vid.</v>
          </cell>
          <cell r="L235" t="str">
            <v>VJSM</v>
          </cell>
          <cell r="O235" t="str">
            <v>L.Bloškienė</v>
          </cell>
        </row>
        <row r="236">
          <cell r="G236">
            <v>238</v>
          </cell>
          <cell r="H236" t="str">
            <v>Ieva Jocytė</v>
          </cell>
          <cell r="I236">
            <v>35515</v>
          </cell>
          <cell r="J236" t="str">
            <v>Klaipėdos raj.</v>
          </cell>
          <cell r="K236" t="str">
            <v>Priekulės I.Simonaitytės vid.</v>
          </cell>
          <cell r="L236" t="str">
            <v>VJSM</v>
          </cell>
          <cell r="O236" t="str">
            <v>L.Bloškienė</v>
          </cell>
        </row>
        <row r="237">
          <cell r="G237">
            <v>239</v>
          </cell>
          <cell r="H237" t="str">
            <v>Vilius Ruškys</v>
          </cell>
          <cell r="I237">
            <v>35106</v>
          </cell>
          <cell r="J237" t="str">
            <v>Klaipėdos raj.</v>
          </cell>
          <cell r="K237" t="str">
            <v>Priekulės I.Simonaitytės vid.</v>
          </cell>
          <cell r="L237" t="str">
            <v>VJSM</v>
          </cell>
          <cell r="O237" t="str">
            <v>L.Bloškienė</v>
          </cell>
        </row>
        <row r="238">
          <cell r="G238">
            <v>235</v>
          </cell>
          <cell r="H238" t="str">
            <v>Greta Valaitytė</v>
          </cell>
          <cell r="I238">
            <v>34026</v>
          </cell>
          <cell r="J238" t="str">
            <v>Šilutė</v>
          </cell>
          <cell r="O238" t="str">
            <v>S.Oželis</v>
          </cell>
        </row>
        <row r="239">
          <cell r="G239">
            <v>236</v>
          </cell>
          <cell r="H239" t="str">
            <v>Aurimas Vingis</v>
          </cell>
          <cell r="I239">
            <v>35184</v>
          </cell>
          <cell r="J239" t="str">
            <v>Šilutė</v>
          </cell>
          <cell r="O239" t="str">
            <v>M.Urmuliavičius</v>
          </cell>
        </row>
        <row r="240">
          <cell r="G240">
            <v>237</v>
          </cell>
          <cell r="H240" t="str">
            <v>Viktoras Jurkaitis</v>
          </cell>
          <cell r="I240">
            <v>34899</v>
          </cell>
          <cell r="J240" t="str">
            <v>Šilutė</v>
          </cell>
          <cell r="O240" t="str">
            <v>M.Urmuliavičius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"/>
  <sheetViews>
    <sheetView showZeros="0" workbookViewId="0">
      <selection activeCell="D20" sqref="D20"/>
    </sheetView>
  </sheetViews>
  <sheetFormatPr defaultColWidth="10.44140625" defaultRowHeight="13.2" x14ac:dyDescent="0.25"/>
  <cols>
    <col min="1" max="1" width="5.6640625" style="95" customWidth="1"/>
    <col min="2" max="2" width="3.33203125" style="95" bestFit="1" customWidth="1"/>
    <col min="3" max="3" width="7.44140625" style="95" customWidth="1"/>
    <col min="4" max="4" width="12.33203125" style="95" customWidth="1"/>
    <col min="5" max="5" width="10.44140625" style="161" customWidth="1"/>
    <col min="6" max="6" width="9.5546875" style="64" bestFit="1" customWidth="1"/>
    <col min="7" max="7" width="12.33203125" style="64" bestFit="1" customWidth="1"/>
    <col min="8" max="8" width="11" style="64" hidden="1" customWidth="1"/>
    <col min="9" max="9" width="5.88671875" style="64" bestFit="1" customWidth="1"/>
    <col min="10" max="10" width="6.109375" style="95" bestFit="1" customWidth="1"/>
    <col min="11" max="11" width="7.109375" style="156" customWidth="1"/>
    <col min="12" max="13" width="6.6640625" style="156" bestFit="1" customWidth="1"/>
    <col min="14" max="14" width="5.88671875" style="156" bestFit="1" customWidth="1"/>
    <col min="15" max="15" width="4.88671875" style="156" bestFit="1" customWidth="1"/>
    <col min="16" max="16" width="6.109375" style="156" customWidth="1"/>
    <col min="17" max="17" width="7.109375" style="156" bestFit="1" customWidth="1"/>
    <col min="18" max="18" width="9" style="95" bestFit="1" customWidth="1"/>
    <col min="19" max="19" width="5.6640625" style="167" customWidth="1"/>
    <col min="20" max="20" width="14.5546875" style="168" customWidth="1"/>
    <col min="21" max="256" width="10.44140625" style="95"/>
    <col min="257" max="257" width="5.6640625" style="95" customWidth="1"/>
    <col min="258" max="258" width="0" style="95" hidden="1" customWidth="1"/>
    <col min="259" max="259" width="9.5546875" style="95" customWidth="1"/>
    <col min="260" max="260" width="12.6640625" style="95" bestFit="1" customWidth="1"/>
    <col min="261" max="261" width="10.44140625" style="95" customWidth="1"/>
    <col min="262" max="262" width="8" style="95" bestFit="1" customWidth="1"/>
    <col min="263" max="263" width="13.88671875" style="95" bestFit="1" customWidth="1"/>
    <col min="264" max="264" width="11.33203125" style="95" bestFit="1" customWidth="1"/>
    <col min="265" max="265" width="5.88671875" style="95" bestFit="1" customWidth="1"/>
    <col min="266" max="266" width="6.109375" style="95" bestFit="1" customWidth="1"/>
    <col min="267" max="267" width="7.109375" style="95" customWidth="1"/>
    <col min="268" max="269" width="6.6640625" style="95" bestFit="1" customWidth="1"/>
    <col min="270" max="270" width="5.88671875" style="95" bestFit="1" customWidth="1"/>
    <col min="271" max="271" width="4.88671875" style="95" bestFit="1" customWidth="1"/>
    <col min="272" max="272" width="5.44140625" style="95" bestFit="1" customWidth="1"/>
    <col min="273" max="273" width="7.109375" style="95" bestFit="1" customWidth="1"/>
    <col min="274" max="274" width="9" style="95" bestFit="1" customWidth="1"/>
    <col min="275" max="275" width="5.6640625" style="95" customWidth="1"/>
    <col min="276" max="276" width="10.6640625" style="95" bestFit="1" customWidth="1"/>
    <col min="277" max="512" width="10.44140625" style="95"/>
    <col min="513" max="513" width="5.6640625" style="95" customWidth="1"/>
    <col min="514" max="514" width="0" style="95" hidden="1" customWidth="1"/>
    <col min="515" max="515" width="9.5546875" style="95" customWidth="1"/>
    <col min="516" max="516" width="12.6640625" style="95" bestFit="1" customWidth="1"/>
    <col min="517" max="517" width="10.44140625" style="95" customWidth="1"/>
    <col min="518" max="518" width="8" style="95" bestFit="1" customWidth="1"/>
    <col min="519" max="519" width="13.88671875" style="95" bestFit="1" customWidth="1"/>
    <col min="520" max="520" width="11.33203125" style="95" bestFit="1" customWidth="1"/>
    <col min="521" max="521" width="5.88671875" style="95" bestFit="1" customWidth="1"/>
    <col min="522" max="522" width="6.109375" style="95" bestFit="1" customWidth="1"/>
    <col min="523" max="523" width="7.109375" style="95" customWidth="1"/>
    <col min="524" max="525" width="6.6640625" style="95" bestFit="1" customWidth="1"/>
    <col min="526" max="526" width="5.88671875" style="95" bestFit="1" customWidth="1"/>
    <col min="527" max="527" width="4.88671875" style="95" bestFit="1" customWidth="1"/>
    <col min="528" max="528" width="5.44140625" style="95" bestFit="1" customWidth="1"/>
    <col min="529" max="529" width="7.109375" style="95" bestFit="1" customWidth="1"/>
    <col min="530" max="530" width="9" style="95" bestFit="1" customWidth="1"/>
    <col min="531" max="531" width="5.6640625" style="95" customWidth="1"/>
    <col min="532" max="532" width="10.6640625" style="95" bestFit="1" customWidth="1"/>
    <col min="533" max="768" width="10.44140625" style="95"/>
    <col min="769" max="769" width="5.6640625" style="95" customWidth="1"/>
    <col min="770" max="770" width="0" style="95" hidden="1" customWidth="1"/>
    <col min="771" max="771" width="9.5546875" style="95" customWidth="1"/>
    <col min="772" max="772" width="12.6640625" style="95" bestFit="1" customWidth="1"/>
    <col min="773" max="773" width="10.44140625" style="95" customWidth="1"/>
    <col min="774" max="774" width="8" style="95" bestFit="1" customWidth="1"/>
    <col min="775" max="775" width="13.88671875" style="95" bestFit="1" customWidth="1"/>
    <col min="776" max="776" width="11.33203125" style="95" bestFit="1" customWidth="1"/>
    <col min="777" max="777" width="5.88671875" style="95" bestFit="1" customWidth="1"/>
    <col min="778" max="778" width="6.109375" style="95" bestFit="1" customWidth="1"/>
    <col min="779" max="779" width="7.109375" style="95" customWidth="1"/>
    <col min="780" max="781" width="6.6640625" style="95" bestFit="1" customWidth="1"/>
    <col min="782" max="782" width="5.88671875" style="95" bestFit="1" customWidth="1"/>
    <col min="783" max="783" width="4.88671875" style="95" bestFit="1" customWidth="1"/>
    <col min="784" max="784" width="5.44140625" style="95" bestFit="1" customWidth="1"/>
    <col min="785" max="785" width="7.109375" style="95" bestFit="1" customWidth="1"/>
    <col min="786" max="786" width="9" style="95" bestFit="1" customWidth="1"/>
    <col min="787" max="787" width="5.6640625" style="95" customWidth="1"/>
    <col min="788" max="788" width="10.6640625" style="95" bestFit="1" customWidth="1"/>
    <col min="789" max="1024" width="10.44140625" style="95"/>
    <col min="1025" max="1025" width="5.6640625" style="95" customWidth="1"/>
    <col min="1026" max="1026" width="0" style="95" hidden="1" customWidth="1"/>
    <col min="1027" max="1027" width="9.5546875" style="95" customWidth="1"/>
    <col min="1028" max="1028" width="12.6640625" style="95" bestFit="1" customWidth="1"/>
    <col min="1029" max="1029" width="10.44140625" style="95" customWidth="1"/>
    <col min="1030" max="1030" width="8" style="95" bestFit="1" customWidth="1"/>
    <col min="1031" max="1031" width="13.88671875" style="95" bestFit="1" customWidth="1"/>
    <col min="1032" max="1032" width="11.33203125" style="95" bestFit="1" customWidth="1"/>
    <col min="1033" max="1033" width="5.88671875" style="95" bestFit="1" customWidth="1"/>
    <col min="1034" max="1034" width="6.109375" style="95" bestFit="1" customWidth="1"/>
    <col min="1035" max="1035" width="7.109375" style="95" customWidth="1"/>
    <col min="1036" max="1037" width="6.6640625" style="95" bestFit="1" customWidth="1"/>
    <col min="1038" max="1038" width="5.88671875" style="95" bestFit="1" customWidth="1"/>
    <col min="1039" max="1039" width="4.88671875" style="95" bestFit="1" customWidth="1"/>
    <col min="1040" max="1040" width="5.44140625" style="95" bestFit="1" customWidth="1"/>
    <col min="1041" max="1041" width="7.109375" style="95" bestFit="1" customWidth="1"/>
    <col min="1042" max="1042" width="9" style="95" bestFit="1" customWidth="1"/>
    <col min="1043" max="1043" width="5.6640625" style="95" customWidth="1"/>
    <col min="1044" max="1044" width="10.6640625" style="95" bestFit="1" customWidth="1"/>
    <col min="1045" max="1280" width="10.44140625" style="95"/>
    <col min="1281" max="1281" width="5.6640625" style="95" customWidth="1"/>
    <col min="1282" max="1282" width="0" style="95" hidden="1" customWidth="1"/>
    <col min="1283" max="1283" width="9.5546875" style="95" customWidth="1"/>
    <col min="1284" max="1284" width="12.6640625" style="95" bestFit="1" customWidth="1"/>
    <col min="1285" max="1285" width="10.44140625" style="95" customWidth="1"/>
    <col min="1286" max="1286" width="8" style="95" bestFit="1" customWidth="1"/>
    <col min="1287" max="1287" width="13.88671875" style="95" bestFit="1" customWidth="1"/>
    <col min="1288" max="1288" width="11.33203125" style="95" bestFit="1" customWidth="1"/>
    <col min="1289" max="1289" width="5.88671875" style="95" bestFit="1" customWidth="1"/>
    <col min="1290" max="1290" width="6.109375" style="95" bestFit="1" customWidth="1"/>
    <col min="1291" max="1291" width="7.109375" style="95" customWidth="1"/>
    <col min="1292" max="1293" width="6.6640625" style="95" bestFit="1" customWidth="1"/>
    <col min="1294" max="1294" width="5.88671875" style="95" bestFit="1" customWidth="1"/>
    <col min="1295" max="1295" width="4.88671875" style="95" bestFit="1" customWidth="1"/>
    <col min="1296" max="1296" width="5.44140625" style="95" bestFit="1" customWidth="1"/>
    <col min="1297" max="1297" width="7.109375" style="95" bestFit="1" customWidth="1"/>
    <col min="1298" max="1298" width="9" style="95" bestFit="1" customWidth="1"/>
    <col min="1299" max="1299" width="5.6640625" style="95" customWidth="1"/>
    <col min="1300" max="1300" width="10.6640625" style="95" bestFit="1" customWidth="1"/>
    <col min="1301" max="1536" width="10.44140625" style="95"/>
    <col min="1537" max="1537" width="5.6640625" style="95" customWidth="1"/>
    <col min="1538" max="1538" width="0" style="95" hidden="1" customWidth="1"/>
    <col min="1539" max="1539" width="9.5546875" style="95" customWidth="1"/>
    <col min="1540" max="1540" width="12.6640625" style="95" bestFit="1" customWidth="1"/>
    <col min="1541" max="1541" width="10.44140625" style="95" customWidth="1"/>
    <col min="1542" max="1542" width="8" style="95" bestFit="1" customWidth="1"/>
    <col min="1543" max="1543" width="13.88671875" style="95" bestFit="1" customWidth="1"/>
    <col min="1544" max="1544" width="11.33203125" style="95" bestFit="1" customWidth="1"/>
    <col min="1545" max="1545" width="5.88671875" style="95" bestFit="1" customWidth="1"/>
    <col min="1546" max="1546" width="6.109375" style="95" bestFit="1" customWidth="1"/>
    <col min="1547" max="1547" width="7.109375" style="95" customWidth="1"/>
    <col min="1548" max="1549" width="6.6640625" style="95" bestFit="1" customWidth="1"/>
    <col min="1550" max="1550" width="5.88671875" style="95" bestFit="1" customWidth="1"/>
    <col min="1551" max="1551" width="4.88671875" style="95" bestFit="1" customWidth="1"/>
    <col min="1552" max="1552" width="5.44140625" style="95" bestFit="1" customWidth="1"/>
    <col min="1553" max="1553" width="7.109375" style="95" bestFit="1" customWidth="1"/>
    <col min="1554" max="1554" width="9" style="95" bestFit="1" customWidth="1"/>
    <col min="1555" max="1555" width="5.6640625" style="95" customWidth="1"/>
    <col min="1556" max="1556" width="10.6640625" style="95" bestFit="1" customWidth="1"/>
    <col min="1557" max="1792" width="10.44140625" style="95"/>
    <col min="1793" max="1793" width="5.6640625" style="95" customWidth="1"/>
    <col min="1794" max="1794" width="0" style="95" hidden="1" customWidth="1"/>
    <col min="1795" max="1795" width="9.5546875" style="95" customWidth="1"/>
    <col min="1796" max="1796" width="12.6640625" style="95" bestFit="1" customWidth="1"/>
    <col min="1797" max="1797" width="10.44140625" style="95" customWidth="1"/>
    <col min="1798" max="1798" width="8" style="95" bestFit="1" customWidth="1"/>
    <col min="1799" max="1799" width="13.88671875" style="95" bestFit="1" customWidth="1"/>
    <col min="1800" max="1800" width="11.33203125" style="95" bestFit="1" customWidth="1"/>
    <col min="1801" max="1801" width="5.88671875" style="95" bestFit="1" customWidth="1"/>
    <col min="1802" max="1802" width="6.109375" style="95" bestFit="1" customWidth="1"/>
    <col min="1803" max="1803" width="7.109375" style="95" customWidth="1"/>
    <col min="1804" max="1805" width="6.6640625" style="95" bestFit="1" customWidth="1"/>
    <col min="1806" max="1806" width="5.88671875" style="95" bestFit="1" customWidth="1"/>
    <col min="1807" max="1807" width="4.88671875" style="95" bestFit="1" customWidth="1"/>
    <col min="1808" max="1808" width="5.44140625" style="95" bestFit="1" customWidth="1"/>
    <col min="1809" max="1809" width="7.109375" style="95" bestFit="1" customWidth="1"/>
    <col min="1810" max="1810" width="9" style="95" bestFit="1" customWidth="1"/>
    <col min="1811" max="1811" width="5.6640625" style="95" customWidth="1"/>
    <col min="1812" max="1812" width="10.6640625" style="95" bestFit="1" customWidth="1"/>
    <col min="1813" max="2048" width="10.44140625" style="95"/>
    <col min="2049" max="2049" width="5.6640625" style="95" customWidth="1"/>
    <col min="2050" max="2050" width="0" style="95" hidden="1" customWidth="1"/>
    <col min="2051" max="2051" width="9.5546875" style="95" customWidth="1"/>
    <col min="2052" max="2052" width="12.6640625" style="95" bestFit="1" customWidth="1"/>
    <col min="2053" max="2053" width="10.44140625" style="95" customWidth="1"/>
    <col min="2054" max="2054" width="8" style="95" bestFit="1" customWidth="1"/>
    <col min="2055" max="2055" width="13.88671875" style="95" bestFit="1" customWidth="1"/>
    <col min="2056" max="2056" width="11.33203125" style="95" bestFit="1" customWidth="1"/>
    <col min="2057" max="2057" width="5.88671875" style="95" bestFit="1" customWidth="1"/>
    <col min="2058" max="2058" width="6.109375" style="95" bestFit="1" customWidth="1"/>
    <col min="2059" max="2059" width="7.109375" style="95" customWidth="1"/>
    <col min="2060" max="2061" width="6.6640625" style="95" bestFit="1" customWidth="1"/>
    <col min="2062" max="2062" width="5.88671875" style="95" bestFit="1" customWidth="1"/>
    <col min="2063" max="2063" width="4.88671875" style="95" bestFit="1" customWidth="1"/>
    <col min="2064" max="2064" width="5.44140625" style="95" bestFit="1" customWidth="1"/>
    <col min="2065" max="2065" width="7.109375" style="95" bestFit="1" customWidth="1"/>
    <col min="2066" max="2066" width="9" style="95" bestFit="1" customWidth="1"/>
    <col min="2067" max="2067" width="5.6640625" style="95" customWidth="1"/>
    <col min="2068" max="2068" width="10.6640625" style="95" bestFit="1" customWidth="1"/>
    <col min="2069" max="2304" width="10.44140625" style="95"/>
    <col min="2305" max="2305" width="5.6640625" style="95" customWidth="1"/>
    <col min="2306" max="2306" width="0" style="95" hidden="1" customWidth="1"/>
    <col min="2307" max="2307" width="9.5546875" style="95" customWidth="1"/>
    <col min="2308" max="2308" width="12.6640625" style="95" bestFit="1" customWidth="1"/>
    <col min="2309" max="2309" width="10.44140625" style="95" customWidth="1"/>
    <col min="2310" max="2310" width="8" style="95" bestFit="1" customWidth="1"/>
    <col min="2311" max="2311" width="13.88671875" style="95" bestFit="1" customWidth="1"/>
    <col min="2312" max="2312" width="11.33203125" style="95" bestFit="1" customWidth="1"/>
    <col min="2313" max="2313" width="5.88671875" style="95" bestFit="1" customWidth="1"/>
    <col min="2314" max="2314" width="6.109375" style="95" bestFit="1" customWidth="1"/>
    <col min="2315" max="2315" width="7.109375" style="95" customWidth="1"/>
    <col min="2316" max="2317" width="6.6640625" style="95" bestFit="1" customWidth="1"/>
    <col min="2318" max="2318" width="5.88671875" style="95" bestFit="1" customWidth="1"/>
    <col min="2319" max="2319" width="4.88671875" style="95" bestFit="1" customWidth="1"/>
    <col min="2320" max="2320" width="5.44140625" style="95" bestFit="1" customWidth="1"/>
    <col min="2321" max="2321" width="7.109375" style="95" bestFit="1" customWidth="1"/>
    <col min="2322" max="2322" width="9" style="95" bestFit="1" customWidth="1"/>
    <col min="2323" max="2323" width="5.6640625" style="95" customWidth="1"/>
    <col min="2324" max="2324" width="10.6640625" style="95" bestFit="1" customWidth="1"/>
    <col min="2325" max="2560" width="10.44140625" style="95"/>
    <col min="2561" max="2561" width="5.6640625" style="95" customWidth="1"/>
    <col min="2562" max="2562" width="0" style="95" hidden="1" customWidth="1"/>
    <col min="2563" max="2563" width="9.5546875" style="95" customWidth="1"/>
    <col min="2564" max="2564" width="12.6640625" style="95" bestFit="1" customWidth="1"/>
    <col min="2565" max="2565" width="10.44140625" style="95" customWidth="1"/>
    <col min="2566" max="2566" width="8" style="95" bestFit="1" customWidth="1"/>
    <col min="2567" max="2567" width="13.88671875" style="95" bestFit="1" customWidth="1"/>
    <col min="2568" max="2568" width="11.33203125" style="95" bestFit="1" customWidth="1"/>
    <col min="2569" max="2569" width="5.88671875" style="95" bestFit="1" customWidth="1"/>
    <col min="2570" max="2570" width="6.109375" style="95" bestFit="1" customWidth="1"/>
    <col min="2571" max="2571" width="7.109375" style="95" customWidth="1"/>
    <col min="2572" max="2573" width="6.6640625" style="95" bestFit="1" customWidth="1"/>
    <col min="2574" max="2574" width="5.88671875" style="95" bestFit="1" customWidth="1"/>
    <col min="2575" max="2575" width="4.88671875" style="95" bestFit="1" customWidth="1"/>
    <col min="2576" max="2576" width="5.44140625" style="95" bestFit="1" customWidth="1"/>
    <col min="2577" max="2577" width="7.109375" style="95" bestFit="1" customWidth="1"/>
    <col min="2578" max="2578" width="9" style="95" bestFit="1" customWidth="1"/>
    <col min="2579" max="2579" width="5.6640625" style="95" customWidth="1"/>
    <col min="2580" max="2580" width="10.6640625" style="95" bestFit="1" customWidth="1"/>
    <col min="2581" max="2816" width="10.44140625" style="95"/>
    <col min="2817" max="2817" width="5.6640625" style="95" customWidth="1"/>
    <col min="2818" max="2818" width="0" style="95" hidden="1" customWidth="1"/>
    <col min="2819" max="2819" width="9.5546875" style="95" customWidth="1"/>
    <col min="2820" max="2820" width="12.6640625" style="95" bestFit="1" customWidth="1"/>
    <col min="2821" max="2821" width="10.44140625" style="95" customWidth="1"/>
    <col min="2822" max="2822" width="8" style="95" bestFit="1" customWidth="1"/>
    <col min="2823" max="2823" width="13.88671875" style="95" bestFit="1" customWidth="1"/>
    <col min="2824" max="2824" width="11.33203125" style="95" bestFit="1" customWidth="1"/>
    <col min="2825" max="2825" width="5.88671875" style="95" bestFit="1" customWidth="1"/>
    <col min="2826" max="2826" width="6.109375" style="95" bestFit="1" customWidth="1"/>
    <col min="2827" max="2827" width="7.109375" style="95" customWidth="1"/>
    <col min="2828" max="2829" width="6.6640625" style="95" bestFit="1" customWidth="1"/>
    <col min="2830" max="2830" width="5.88671875" style="95" bestFit="1" customWidth="1"/>
    <col min="2831" max="2831" width="4.88671875" style="95" bestFit="1" customWidth="1"/>
    <col min="2832" max="2832" width="5.44140625" style="95" bestFit="1" customWidth="1"/>
    <col min="2833" max="2833" width="7.109375" style="95" bestFit="1" customWidth="1"/>
    <col min="2834" max="2834" width="9" style="95" bestFit="1" customWidth="1"/>
    <col min="2835" max="2835" width="5.6640625" style="95" customWidth="1"/>
    <col min="2836" max="2836" width="10.6640625" style="95" bestFit="1" customWidth="1"/>
    <col min="2837" max="3072" width="10.44140625" style="95"/>
    <col min="3073" max="3073" width="5.6640625" style="95" customWidth="1"/>
    <col min="3074" max="3074" width="0" style="95" hidden="1" customWidth="1"/>
    <col min="3075" max="3075" width="9.5546875" style="95" customWidth="1"/>
    <col min="3076" max="3076" width="12.6640625" style="95" bestFit="1" customWidth="1"/>
    <col min="3077" max="3077" width="10.44140625" style="95" customWidth="1"/>
    <col min="3078" max="3078" width="8" style="95" bestFit="1" customWidth="1"/>
    <col min="3079" max="3079" width="13.88671875" style="95" bestFit="1" customWidth="1"/>
    <col min="3080" max="3080" width="11.33203125" style="95" bestFit="1" customWidth="1"/>
    <col min="3081" max="3081" width="5.88671875" style="95" bestFit="1" customWidth="1"/>
    <col min="3082" max="3082" width="6.109375" style="95" bestFit="1" customWidth="1"/>
    <col min="3083" max="3083" width="7.109375" style="95" customWidth="1"/>
    <col min="3084" max="3085" width="6.6640625" style="95" bestFit="1" customWidth="1"/>
    <col min="3086" max="3086" width="5.88671875" style="95" bestFit="1" customWidth="1"/>
    <col min="3087" max="3087" width="4.88671875" style="95" bestFit="1" customWidth="1"/>
    <col min="3088" max="3088" width="5.44140625" style="95" bestFit="1" customWidth="1"/>
    <col min="3089" max="3089" width="7.109375" style="95" bestFit="1" customWidth="1"/>
    <col min="3090" max="3090" width="9" style="95" bestFit="1" customWidth="1"/>
    <col min="3091" max="3091" width="5.6640625" style="95" customWidth="1"/>
    <col min="3092" max="3092" width="10.6640625" style="95" bestFit="1" customWidth="1"/>
    <col min="3093" max="3328" width="10.44140625" style="95"/>
    <col min="3329" max="3329" width="5.6640625" style="95" customWidth="1"/>
    <col min="3330" max="3330" width="0" style="95" hidden="1" customWidth="1"/>
    <col min="3331" max="3331" width="9.5546875" style="95" customWidth="1"/>
    <col min="3332" max="3332" width="12.6640625" style="95" bestFit="1" customWidth="1"/>
    <col min="3333" max="3333" width="10.44140625" style="95" customWidth="1"/>
    <col min="3334" max="3334" width="8" style="95" bestFit="1" customWidth="1"/>
    <col min="3335" max="3335" width="13.88671875" style="95" bestFit="1" customWidth="1"/>
    <col min="3336" max="3336" width="11.33203125" style="95" bestFit="1" customWidth="1"/>
    <col min="3337" max="3337" width="5.88671875" style="95" bestFit="1" customWidth="1"/>
    <col min="3338" max="3338" width="6.109375" style="95" bestFit="1" customWidth="1"/>
    <col min="3339" max="3339" width="7.109375" style="95" customWidth="1"/>
    <col min="3340" max="3341" width="6.6640625" style="95" bestFit="1" customWidth="1"/>
    <col min="3342" max="3342" width="5.88671875" style="95" bestFit="1" customWidth="1"/>
    <col min="3343" max="3343" width="4.88671875" style="95" bestFit="1" customWidth="1"/>
    <col min="3344" max="3344" width="5.44140625" style="95" bestFit="1" customWidth="1"/>
    <col min="3345" max="3345" width="7.109375" style="95" bestFit="1" customWidth="1"/>
    <col min="3346" max="3346" width="9" style="95" bestFit="1" customWidth="1"/>
    <col min="3347" max="3347" width="5.6640625" style="95" customWidth="1"/>
    <col min="3348" max="3348" width="10.6640625" style="95" bestFit="1" customWidth="1"/>
    <col min="3349" max="3584" width="10.44140625" style="95"/>
    <col min="3585" max="3585" width="5.6640625" style="95" customWidth="1"/>
    <col min="3586" max="3586" width="0" style="95" hidden="1" customWidth="1"/>
    <col min="3587" max="3587" width="9.5546875" style="95" customWidth="1"/>
    <col min="3588" max="3588" width="12.6640625" style="95" bestFit="1" customWidth="1"/>
    <col min="3589" max="3589" width="10.44140625" style="95" customWidth="1"/>
    <col min="3590" max="3590" width="8" style="95" bestFit="1" customWidth="1"/>
    <col min="3591" max="3591" width="13.88671875" style="95" bestFit="1" customWidth="1"/>
    <col min="3592" max="3592" width="11.33203125" style="95" bestFit="1" customWidth="1"/>
    <col min="3593" max="3593" width="5.88671875" style="95" bestFit="1" customWidth="1"/>
    <col min="3594" max="3594" width="6.109375" style="95" bestFit="1" customWidth="1"/>
    <col min="3595" max="3595" width="7.109375" style="95" customWidth="1"/>
    <col min="3596" max="3597" width="6.6640625" style="95" bestFit="1" customWidth="1"/>
    <col min="3598" max="3598" width="5.88671875" style="95" bestFit="1" customWidth="1"/>
    <col min="3599" max="3599" width="4.88671875" style="95" bestFit="1" customWidth="1"/>
    <col min="3600" max="3600" width="5.44140625" style="95" bestFit="1" customWidth="1"/>
    <col min="3601" max="3601" width="7.109375" style="95" bestFit="1" customWidth="1"/>
    <col min="3602" max="3602" width="9" style="95" bestFit="1" customWidth="1"/>
    <col min="3603" max="3603" width="5.6640625" style="95" customWidth="1"/>
    <col min="3604" max="3604" width="10.6640625" style="95" bestFit="1" customWidth="1"/>
    <col min="3605" max="3840" width="10.44140625" style="95"/>
    <col min="3841" max="3841" width="5.6640625" style="95" customWidth="1"/>
    <col min="3842" max="3842" width="0" style="95" hidden="1" customWidth="1"/>
    <col min="3843" max="3843" width="9.5546875" style="95" customWidth="1"/>
    <col min="3844" max="3844" width="12.6640625" style="95" bestFit="1" customWidth="1"/>
    <col min="3845" max="3845" width="10.44140625" style="95" customWidth="1"/>
    <col min="3846" max="3846" width="8" style="95" bestFit="1" customWidth="1"/>
    <col min="3847" max="3847" width="13.88671875" style="95" bestFit="1" customWidth="1"/>
    <col min="3848" max="3848" width="11.33203125" style="95" bestFit="1" customWidth="1"/>
    <col min="3849" max="3849" width="5.88671875" style="95" bestFit="1" customWidth="1"/>
    <col min="3850" max="3850" width="6.109375" style="95" bestFit="1" customWidth="1"/>
    <col min="3851" max="3851" width="7.109375" style="95" customWidth="1"/>
    <col min="3852" max="3853" width="6.6640625" style="95" bestFit="1" customWidth="1"/>
    <col min="3854" max="3854" width="5.88671875" style="95" bestFit="1" customWidth="1"/>
    <col min="3855" max="3855" width="4.88671875" style="95" bestFit="1" customWidth="1"/>
    <col min="3856" max="3856" width="5.44140625" style="95" bestFit="1" customWidth="1"/>
    <col min="3857" max="3857" width="7.109375" style="95" bestFit="1" customWidth="1"/>
    <col min="3858" max="3858" width="9" style="95" bestFit="1" customWidth="1"/>
    <col min="3859" max="3859" width="5.6640625" style="95" customWidth="1"/>
    <col min="3860" max="3860" width="10.6640625" style="95" bestFit="1" customWidth="1"/>
    <col min="3861" max="4096" width="10.44140625" style="95"/>
    <col min="4097" max="4097" width="5.6640625" style="95" customWidth="1"/>
    <col min="4098" max="4098" width="0" style="95" hidden="1" customWidth="1"/>
    <col min="4099" max="4099" width="9.5546875" style="95" customWidth="1"/>
    <col min="4100" max="4100" width="12.6640625" style="95" bestFit="1" customWidth="1"/>
    <col min="4101" max="4101" width="10.44140625" style="95" customWidth="1"/>
    <col min="4102" max="4102" width="8" style="95" bestFit="1" customWidth="1"/>
    <col min="4103" max="4103" width="13.88671875" style="95" bestFit="1" customWidth="1"/>
    <col min="4104" max="4104" width="11.33203125" style="95" bestFit="1" customWidth="1"/>
    <col min="4105" max="4105" width="5.88671875" style="95" bestFit="1" customWidth="1"/>
    <col min="4106" max="4106" width="6.109375" style="95" bestFit="1" customWidth="1"/>
    <col min="4107" max="4107" width="7.109375" style="95" customWidth="1"/>
    <col min="4108" max="4109" width="6.6640625" style="95" bestFit="1" customWidth="1"/>
    <col min="4110" max="4110" width="5.88671875" style="95" bestFit="1" customWidth="1"/>
    <col min="4111" max="4111" width="4.88671875" style="95" bestFit="1" customWidth="1"/>
    <col min="4112" max="4112" width="5.44140625" style="95" bestFit="1" customWidth="1"/>
    <col min="4113" max="4113" width="7.109375" style="95" bestFit="1" customWidth="1"/>
    <col min="4114" max="4114" width="9" style="95" bestFit="1" customWidth="1"/>
    <col min="4115" max="4115" width="5.6640625" style="95" customWidth="1"/>
    <col min="4116" max="4116" width="10.6640625" style="95" bestFit="1" customWidth="1"/>
    <col min="4117" max="4352" width="10.44140625" style="95"/>
    <col min="4353" max="4353" width="5.6640625" style="95" customWidth="1"/>
    <col min="4354" max="4354" width="0" style="95" hidden="1" customWidth="1"/>
    <col min="4355" max="4355" width="9.5546875" style="95" customWidth="1"/>
    <col min="4356" max="4356" width="12.6640625" style="95" bestFit="1" customWidth="1"/>
    <col min="4357" max="4357" width="10.44140625" style="95" customWidth="1"/>
    <col min="4358" max="4358" width="8" style="95" bestFit="1" customWidth="1"/>
    <col min="4359" max="4359" width="13.88671875" style="95" bestFit="1" customWidth="1"/>
    <col min="4360" max="4360" width="11.33203125" style="95" bestFit="1" customWidth="1"/>
    <col min="4361" max="4361" width="5.88671875" style="95" bestFit="1" customWidth="1"/>
    <col min="4362" max="4362" width="6.109375" style="95" bestFit="1" customWidth="1"/>
    <col min="4363" max="4363" width="7.109375" style="95" customWidth="1"/>
    <col min="4364" max="4365" width="6.6640625" style="95" bestFit="1" customWidth="1"/>
    <col min="4366" max="4366" width="5.88671875" style="95" bestFit="1" customWidth="1"/>
    <col min="4367" max="4367" width="4.88671875" style="95" bestFit="1" customWidth="1"/>
    <col min="4368" max="4368" width="5.44140625" style="95" bestFit="1" customWidth="1"/>
    <col min="4369" max="4369" width="7.109375" style="95" bestFit="1" customWidth="1"/>
    <col min="4370" max="4370" width="9" style="95" bestFit="1" customWidth="1"/>
    <col min="4371" max="4371" width="5.6640625" style="95" customWidth="1"/>
    <col min="4372" max="4372" width="10.6640625" style="95" bestFit="1" customWidth="1"/>
    <col min="4373" max="4608" width="10.44140625" style="95"/>
    <col min="4609" max="4609" width="5.6640625" style="95" customWidth="1"/>
    <col min="4610" max="4610" width="0" style="95" hidden="1" customWidth="1"/>
    <col min="4611" max="4611" width="9.5546875" style="95" customWidth="1"/>
    <col min="4612" max="4612" width="12.6640625" style="95" bestFit="1" customWidth="1"/>
    <col min="4613" max="4613" width="10.44140625" style="95" customWidth="1"/>
    <col min="4614" max="4614" width="8" style="95" bestFit="1" customWidth="1"/>
    <col min="4615" max="4615" width="13.88671875" style="95" bestFit="1" customWidth="1"/>
    <col min="4616" max="4616" width="11.33203125" style="95" bestFit="1" customWidth="1"/>
    <col min="4617" max="4617" width="5.88671875" style="95" bestFit="1" customWidth="1"/>
    <col min="4618" max="4618" width="6.109375" style="95" bestFit="1" customWidth="1"/>
    <col min="4619" max="4619" width="7.109375" style="95" customWidth="1"/>
    <col min="4620" max="4621" width="6.6640625" style="95" bestFit="1" customWidth="1"/>
    <col min="4622" max="4622" width="5.88671875" style="95" bestFit="1" customWidth="1"/>
    <col min="4623" max="4623" width="4.88671875" style="95" bestFit="1" customWidth="1"/>
    <col min="4624" max="4624" width="5.44140625" style="95" bestFit="1" customWidth="1"/>
    <col min="4625" max="4625" width="7.109375" style="95" bestFit="1" customWidth="1"/>
    <col min="4626" max="4626" width="9" style="95" bestFit="1" customWidth="1"/>
    <col min="4627" max="4627" width="5.6640625" style="95" customWidth="1"/>
    <col min="4628" max="4628" width="10.6640625" style="95" bestFit="1" customWidth="1"/>
    <col min="4629" max="4864" width="10.44140625" style="95"/>
    <col min="4865" max="4865" width="5.6640625" style="95" customWidth="1"/>
    <col min="4866" max="4866" width="0" style="95" hidden="1" customWidth="1"/>
    <col min="4867" max="4867" width="9.5546875" style="95" customWidth="1"/>
    <col min="4868" max="4868" width="12.6640625" style="95" bestFit="1" customWidth="1"/>
    <col min="4869" max="4869" width="10.44140625" style="95" customWidth="1"/>
    <col min="4870" max="4870" width="8" style="95" bestFit="1" customWidth="1"/>
    <col min="4871" max="4871" width="13.88671875" style="95" bestFit="1" customWidth="1"/>
    <col min="4872" max="4872" width="11.33203125" style="95" bestFit="1" customWidth="1"/>
    <col min="4873" max="4873" width="5.88671875" style="95" bestFit="1" customWidth="1"/>
    <col min="4874" max="4874" width="6.109375" style="95" bestFit="1" customWidth="1"/>
    <col min="4875" max="4875" width="7.109375" style="95" customWidth="1"/>
    <col min="4876" max="4877" width="6.6640625" style="95" bestFit="1" customWidth="1"/>
    <col min="4878" max="4878" width="5.88671875" style="95" bestFit="1" customWidth="1"/>
    <col min="4879" max="4879" width="4.88671875" style="95" bestFit="1" customWidth="1"/>
    <col min="4880" max="4880" width="5.44140625" style="95" bestFit="1" customWidth="1"/>
    <col min="4881" max="4881" width="7.109375" style="95" bestFit="1" customWidth="1"/>
    <col min="4882" max="4882" width="9" style="95" bestFit="1" customWidth="1"/>
    <col min="4883" max="4883" width="5.6640625" style="95" customWidth="1"/>
    <col min="4884" max="4884" width="10.6640625" style="95" bestFit="1" customWidth="1"/>
    <col min="4885" max="5120" width="10.44140625" style="95"/>
    <col min="5121" max="5121" width="5.6640625" style="95" customWidth="1"/>
    <col min="5122" max="5122" width="0" style="95" hidden="1" customWidth="1"/>
    <col min="5123" max="5123" width="9.5546875" style="95" customWidth="1"/>
    <col min="5124" max="5124" width="12.6640625" style="95" bestFit="1" customWidth="1"/>
    <col min="5125" max="5125" width="10.44140625" style="95" customWidth="1"/>
    <col min="5126" max="5126" width="8" style="95" bestFit="1" customWidth="1"/>
    <col min="5127" max="5127" width="13.88671875" style="95" bestFit="1" customWidth="1"/>
    <col min="5128" max="5128" width="11.33203125" style="95" bestFit="1" customWidth="1"/>
    <col min="5129" max="5129" width="5.88671875" style="95" bestFit="1" customWidth="1"/>
    <col min="5130" max="5130" width="6.109375" style="95" bestFit="1" customWidth="1"/>
    <col min="5131" max="5131" width="7.109375" style="95" customWidth="1"/>
    <col min="5132" max="5133" width="6.6640625" style="95" bestFit="1" customWidth="1"/>
    <col min="5134" max="5134" width="5.88671875" style="95" bestFit="1" customWidth="1"/>
    <col min="5135" max="5135" width="4.88671875" style="95" bestFit="1" customWidth="1"/>
    <col min="5136" max="5136" width="5.44140625" style="95" bestFit="1" customWidth="1"/>
    <col min="5137" max="5137" width="7.109375" style="95" bestFit="1" customWidth="1"/>
    <col min="5138" max="5138" width="9" style="95" bestFit="1" customWidth="1"/>
    <col min="5139" max="5139" width="5.6640625" style="95" customWidth="1"/>
    <col min="5140" max="5140" width="10.6640625" style="95" bestFit="1" customWidth="1"/>
    <col min="5141" max="5376" width="10.44140625" style="95"/>
    <col min="5377" max="5377" width="5.6640625" style="95" customWidth="1"/>
    <col min="5378" max="5378" width="0" style="95" hidden="1" customWidth="1"/>
    <col min="5379" max="5379" width="9.5546875" style="95" customWidth="1"/>
    <col min="5380" max="5380" width="12.6640625" style="95" bestFit="1" customWidth="1"/>
    <col min="5381" max="5381" width="10.44140625" style="95" customWidth="1"/>
    <col min="5382" max="5382" width="8" style="95" bestFit="1" customWidth="1"/>
    <col min="5383" max="5383" width="13.88671875" style="95" bestFit="1" customWidth="1"/>
    <col min="5384" max="5384" width="11.33203125" style="95" bestFit="1" customWidth="1"/>
    <col min="5385" max="5385" width="5.88671875" style="95" bestFit="1" customWidth="1"/>
    <col min="5386" max="5386" width="6.109375" style="95" bestFit="1" customWidth="1"/>
    <col min="5387" max="5387" width="7.109375" style="95" customWidth="1"/>
    <col min="5388" max="5389" width="6.6640625" style="95" bestFit="1" customWidth="1"/>
    <col min="5390" max="5390" width="5.88671875" style="95" bestFit="1" customWidth="1"/>
    <col min="5391" max="5391" width="4.88671875" style="95" bestFit="1" customWidth="1"/>
    <col min="5392" max="5392" width="5.44140625" style="95" bestFit="1" customWidth="1"/>
    <col min="5393" max="5393" width="7.109375" style="95" bestFit="1" customWidth="1"/>
    <col min="5394" max="5394" width="9" style="95" bestFit="1" customWidth="1"/>
    <col min="5395" max="5395" width="5.6640625" style="95" customWidth="1"/>
    <col min="5396" max="5396" width="10.6640625" style="95" bestFit="1" customWidth="1"/>
    <col min="5397" max="5632" width="10.44140625" style="95"/>
    <col min="5633" max="5633" width="5.6640625" style="95" customWidth="1"/>
    <col min="5634" max="5634" width="0" style="95" hidden="1" customWidth="1"/>
    <col min="5635" max="5635" width="9.5546875" style="95" customWidth="1"/>
    <col min="5636" max="5636" width="12.6640625" style="95" bestFit="1" customWidth="1"/>
    <col min="5637" max="5637" width="10.44140625" style="95" customWidth="1"/>
    <col min="5638" max="5638" width="8" style="95" bestFit="1" customWidth="1"/>
    <col min="5639" max="5639" width="13.88671875" style="95" bestFit="1" customWidth="1"/>
    <col min="5640" max="5640" width="11.33203125" style="95" bestFit="1" customWidth="1"/>
    <col min="5641" max="5641" width="5.88671875" style="95" bestFit="1" customWidth="1"/>
    <col min="5642" max="5642" width="6.109375" style="95" bestFit="1" customWidth="1"/>
    <col min="5643" max="5643" width="7.109375" style="95" customWidth="1"/>
    <col min="5644" max="5645" width="6.6640625" style="95" bestFit="1" customWidth="1"/>
    <col min="5646" max="5646" width="5.88671875" style="95" bestFit="1" customWidth="1"/>
    <col min="5647" max="5647" width="4.88671875" style="95" bestFit="1" customWidth="1"/>
    <col min="5648" max="5648" width="5.44140625" style="95" bestFit="1" customWidth="1"/>
    <col min="5649" max="5649" width="7.109375" style="95" bestFit="1" customWidth="1"/>
    <col min="5650" max="5650" width="9" style="95" bestFit="1" customWidth="1"/>
    <col min="5651" max="5651" width="5.6640625" style="95" customWidth="1"/>
    <col min="5652" max="5652" width="10.6640625" style="95" bestFit="1" customWidth="1"/>
    <col min="5653" max="5888" width="10.44140625" style="95"/>
    <col min="5889" max="5889" width="5.6640625" style="95" customWidth="1"/>
    <col min="5890" max="5890" width="0" style="95" hidden="1" customWidth="1"/>
    <col min="5891" max="5891" width="9.5546875" style="95" customWidth="1"/>
    <col min="5892" max="5892" width="12.6640625" style="95" bestFit="1" customWidth="1"/>
    <col min="5893" max="5893" width="10.44140625" style="95" customWidth="1"/>
    <col min="5894" max="5894" width="8" style="95" bestFit="1" customWidth="1"/>
    <col min="5895" max="5895" width="13.88671875" style="95" bestFit="1" customWidth="1"/>
    <col min="5896" max="5896" width="11.33203125" style="95" bestFit="1" customWidth="1"/>
    <col min="5897" max="5897" width="5.88671875" style="95" bestFit="1" customWidth="1"/>
    <col min="5898" max="5898" width="6.109375" style="95" bestFit="1" customWidth="1"/>
    <col min="5899" max="5899" width="7.109375" style="95" customWidth="1"/>
    <col min="5900" max="5901" width="6.6640625" style="95" bestFit="1" customWidth="1"/>
    <col min="5902" max="5902" width="5.88671875" style="95" bestFit="1" customWidth="1"/>
    <col min="5903" max="5903" width="4.88671875" style="95" bestFit="1" customWidth="1"/>
    <col min="5904" max="5904" width="5.44140625" style="95" bestFit="1" customWidth="1"/>
    <col min="5905" max="5905" width="7.109375" style="95" bestFit="1" customWidth="1"/>
    <col min="5906" max="5906" width="9" style="95" bestFit="1" customWidth="1"/>
    <col min="5907" max="5907" width="5.6640625" style="95" customWidth="1"/>
    <col min="5908" max="5908" width="10.6640625" style="95" bestFit="1" customWidth="1"/>
    <col min="5909" max="6144" width="10.44140625" style="95"/>
    <col min="6145" max="6145" width="5.6640625" style="95" customWidth="1"/>
    <col min="6146" max="6146" width="0" style="95" hidden="1" customWidth="1"/>
    <col min="6147" max="6147" width="9.5546875" style="95" customWidth="1"/>
    <col min="6148" max="6148" width="12.6640625" style="95" bestFit="1" customWidth="1"/>
    <col min="6149" max="6149" width="10.44140625" style="95" customWidth="1"/>
    <col min="6150" max="6150" width="8" style="95" bestFit="1" customWidth="1"/>
    <col min="6151" max="6151" width="13.88671875" style="95" bestFit="1" customWidth="1"/>
    <col min="6152" max="6152" width="11.33203125" style="95" bestFit="1" customWidth="1"/>
    <col min="6153" max="6153" width="5.88671875" style="95" bestFit="1" customWidth="1"/>
    <col min="6154" max="6154" width="6.109375" style="95" bestFit="1" customWidth="1"/>
    <col min="6155" max="6155" width="7.109375" style="95" customWidth="1"/>
    <col min="6156" max="6157" width="6.6640625" style="95" bestFit="1" customWidth="1"/>
    <col min="6158" max="6158" width="5.88671875" style="95" bestFit="1" customWidth="1"/>
    <col min="6159" max="6159" width="4.88671875" style="95" bestFit="1" customWidth="1"/>
    <col min="6160" max="6160" width="5.44140625" style="95" bestFit="1" customWidth="1"/>
    <col min="6161" max="6161" width="7.109375" style="95" bestFit="1" customWidth="1"/>
    <col min="6162" max="6162" width="9" style="95" bestFit="1" customWidth="1"/>
    <col min="6163" max="6163" width="5.6640625" style="95" customWidth="1"/>
    <col min="6164" max="6164" width="10.6640625" style="95" bestFit="1" customWidth="1"/>
    <col min="6165" max="6400" width="10.44140625" style="95"/>
    <col min="6401" max="6401" width="5.6640625" style="95" customWidth="1"/>
    <col min="6402" max="6402" width="0" style="95" hidden="1" customWidth="1"/>
    <col min="6403" max="6403" width="9.5546875" style="95" customWidth="1"/>
    <col min="6404" max="6404" width="12.6640625" style="95" bestFit="1" customWidth="1"/>
    <col min="6405" max="6405" width="10.44140625" style="95" customWidth="1"/>
    <col min="6406" max="6406" width="8" style="95" bestFit="1" customWidth="1"/>
    <col min="6407" max="6407" width="13.88671875" style="95" bestFit="1" customWidth="1"/>
    <col min="6408" max="6408" width="11.33203125" style="95" bestFit="1" customWidth="1"/>
    <col min="6409" max="6409" width="5.88671875" style="95" bestFit="1" customWidth="1"/>
    <col min="6410" max="6410" width="6.109375" style="95" bestFit="1" customWidth="1"/>
    <col min="6411" max="6411" width="7.109375" style="95" customWidth="1"/>
    <col min="6412" max="6413" width="6.6640625" style="95" bestFit="1" customWidth="1"/>
    <col min="6414" max="6414" width="5.88671875" style="95" bestFit="1" customWidth="1"/>
    <col min="6415" max="6415" width="4.88671875" style="95" bestFit="1" customWidth="1"/>
    <col min="6416" max="6416" width="5.44140625" style="95" bestFit="1" customWidth="1"/>
    <col min="6417" max="6417" width="7.109375" style="95" bestFit="1" customWidth="1"/>
    <col min="6418" max="6418" width="9" style="95" bestFit="1" customWidth="1"/>
    <col min="6419" max="6419" width="5.6640625" style="95" customWidth="1"/>
    <col min="6420" max="6420" width="10.6640625" style="95" bestFit="1" customWidth="1"/>
    <col min="6421" max="6656" width="10.44140625" style="95"/>
    <col min="6657" max="6657" width="5.6640625" style="95" customWidth="1"/>
    <col min="6658" max="6658" width="0" style="95" hidden="1" customWidth="1"/>
    <col min="6659" max="6659" width="9.5546875" style="95" customWidth="1"/>
    <col min="6660" max="6660" width="12.6640625" style="95" bestFit="1" customWidth="1"/>
    <col min="6661" max="6661" width="10.44140625" style="95" customWidth="1"/>
    <col min="6662" max="6662" width="8" style="95" bestFit="1" customWidth="1"/>
    <col min="6663" max="6663" width="13.88671875" style="95" bestFit="1" customWidth="1"/>
    <col min="6664" max="6664" width="11.33203125" style="95" bestFit="1" customWidth="1"/>
    <col min="6665" max="6665" width="5.88671875" style="95" bestFit="1" customWidth="1"/>
    <col min="6666" max="6666" width="6.109375" style="95" bestFit="1" customWidth="1"/>
    <col min="6667" max="6667" width="7.109375" style="95" customWidth="1"/>
    <col min="6668" max="6669" width="6.6640625" style="95" bestFit="1" customWidth="1"/>
    <col min="6670" max="6670" width="5.88671875" style="95" bestFit="1" customWidth="1"/>
    <col min="6671" max="6671" width="4.88671875" style="95" bestFit="1" customWidth="1"/>
    <col min="6672" max="6672" width="5.44140625" style="95" bestFit="1" customWidth="1"/>
    <col min="6673" max="6673" width="7.109375" style="95" bestFit="1" customWidth="1"/>
    <col min="6674" max="6674" width="9" style="95" bestFit="1" customWidth="1"/>
    <col min="6675" max="6675" width="5.6640625" style="95" customWidth="1"/>
    <col min="6676" max="6676" width="10.6640625" style="95" bestFit="1" customWidth="1"/>
    <col min="6677" max="6912" width="10.44140625" style="95"/>
    <col min="6913" max="6913" width="5.6640625" style="95" customWidth="1"/>
    <col min="6914" max="6914" width="0" style="95" hidden="1" customWidth="1"/>
    <col min="6915" max="6915" width="9.5546875" style="95" customWidth="1"/>
    <col min="6916" max="6916" width="12.6640625" style="95" bestFit="1" customWidth="1"/>
    <col min="6917" max="6917" width="10.44140625" style="95" customWidth="1"/>
    <col min="6918" max="6918" width="8" style="95" bestFit="1" customWidth="1"/>
    <col min="6919" max="6919" width="13.88671875" style="95" bestFit="1" customWidth="1"/>
    <col min="6920" max="6920" width="11.33203125" style="95" bestFit="1" customWidth="1"/>
    <col min="6921" max="6921" width="5.88671875" style="95" bestFit="1" customWidth="1"/>
    <col min="6922" max="6922" width="6.109375" style="95" bestFit="1" customWidth="1"/>
    <col min="6923" max="6923" width="7.109375" style="95" customWidth="1"/>
    <col min="6924" max="6925" width="6.6640625" style="95" bestFit="1" customWidth="1"/>
    <col min="6926" max="6926" width="5.88671875" style="95" bestFit="1" customWidth="1"/>
    <col min="6927" max="6927" width="4.88671875" style="95" bestFit="1" customWidth="1"/>
    <col min="6928" max="6928" width="5.44140625" style="95" bestFit="1" customWidth="1"/>
    <col min="6929" max="6929" width="7.109375" style="95" bestFit="1" customWidth="1"/>
    <col min="6930" max="6930" width="9" style="95" bestFit="1" customWidth="1"/>
    <col min="6931" max="6931" width="5.6640625" style="95" customWidth="1"/>
    <col min="6932" max="6932" width="10.6640625" style="95" bestFit="1" customWidth="1"/>
    <col min="6933" max="7168" width="10.44140625" style="95"/>
    <col min="7169" max="7169" width="5.6640625" style="95" customWidth="1"/>
    <col min="7170" max="7170" width="0" style="95" hidden="1" customWidth="1"/>
    <col min="7171" max="7171" width="9.5546875" style="95" customWidth="1"/>
    <col min="7172" max="7172" width="12.6640625" style="95" bestFit="1" customWidth="1"/>
    <col min="7173" max="7173" width="10.44140625" style="95" customWidth="1"/>
    <col min="7174" max="7174" width="8" style="95" bestFit="1" customWidth="1"/>
    <col min="7175" max="7175" width="13.88671875" style="95" bestFit="1" customWidth="1"/>
    <col min="7176" max="7176" width="11.33203125" style="95" bestFit="1" customWidth="1"/>
    <col min="7177" max="7177" width="5.88671875" style="95" bestFit="1" customWidth="1"/>
    <col min="7178" max="7178" width="6.109375" style="95" bestFit="1" customWidth="1"/>
    <col min="7179" max="7179" width="7.109375" style="95" customWidth="1"/>
    <col min="7180" max="7181" width="6.6640625" style="95" bestFit="1" customWidth="1"/>
    <col min="7182" max="7182" width="5.88671875" style="95" bestFit="1" customWidth="1"/>
    <col min="7183" max="7183" width="4.88671875" style="95" bestFit="1" customWidth="1"/>
    <col min="7184" max="7184" width="5.44140625" style="95" bestFit="1" customWidth="1"/>
    <col min="7185" max="7185" width="7.109375" style="95" bestFit="1" customWidth="1"/>
    <col min="7186" max="7186" width="9" style="95" bestFit="1" customWidth="1"/>
    <col min="7187" max="7187" width="5.6640625" style="95" customWidth="1"/>
    <col min="7188" max="7188" width="10.6640625" style="95" bestFit="1" customWidth="1"/>
    <col min="7189" max="7424" width="10.44140625" style="95"/>
    <col min="7425" max="7425" width="5.6640625" style="95" customWidth="1"/>
    <col min="7426" max="7426" width="0" style="95" hidden="1" customWidth="1"/>
    <col min="7427" max="7427" width="9.5546875" style="95" customWidth="1"/>
    <col min="7428" max="7428" width="12.6640625" style="95" bestFit="1" customWidth="1"/>
    <col min="7429" max="7429" width="10.44140625" style="95" customWidth="1"/>
    <col min="7430" max="7430" width="8" style="95" bestFit="1" customWidth="1"/>
    <col min="7431" max="7431" width="13.88671875" style="95" bestFit="1" customWidth="1"/>
    <col min="7432" max="7432" width="11.33203125" style="95" bestFit="1" customWidth="1"/>
    <col min="7433" max="7433" width="5.88671875" style="95" bestFit="1" customWidth="1"/>
    <col min="7434" max="7434" width="6.109375" style="95" bestFit="1" customWidth="1"/>
    <col min="7435" max="7435" width="7.109375" style="95" customWidth="1"/>
    <col min="7436" max="7437" width="6.6640625" style="95" bestFit="1" customWidth="1"/>
    <col min="7438" max="7438" width="5.88671875" style="95" bestFit="1" customWidth="1"/>
    <col min="7439" max="7439" width="4.88671875" style="95" bestFit="1" customWidth="1"/>
    <col min="7440" max="7440" width="5.44140625" style="95" bestFit="1" customWidth="1"/>
    <col min="7441" max="7441" width="7.109375" style="95" bestFit="1" customWidth="1"/>
    <col min="7442" max="7442" width="9" style="95" bestFit="1" customWidth="1"/>
    <col min="7443" max="7443" width="5.6640625" style="95" customWidth="1"/>
    <col min="7444" max="7444" width="10.6640625" style="95" bestFit="1" customWidth="1"/>
    <col min="7445" max="7680" width="10.44140625" style="95"/>
    <col min="7681" max="7681" width="5.6640625" style="95" customWidth="1"/>
    <col min="7682" max="7682" width="0" style="95" hidden="1" customWidth="1"/>
    <col min="7683" max="7683" width="9.5546875" style="95" customWidth="1"/>
    <col min="7684" max="7684" width="12.6640625" style="95" bestFit="1" customWidth="1"/>
    <col min="7685" max="7685" width="10.44140625" style="95" customWidth="1"/>
    <col min="7686" max="7686" width="8" style="95" bestFit="1" customWidth="1"/>
    <col min="7687" max="7687" width="13.88671875" style="95" bestFit="1" customWidth="1"/>
    <col min="7688" max="7688" width="11.33203125" style="95" bestFit="1" customWidth="1"/>
    <col min="7689" max="7689" width="5.88671875" style="95" bestFit="1" customWidth="1"/>
    <col min="7690" max="7690" width="6.109375" style="95" bestFit="1" customWidth="1"/>
    <col min="7691" max="7691" width="7.109375" style="95" customWidth="1"/>
    <col min="7692" max="7693" width="6.6640625" style="95" bestFit="1" customWidth="1"/>
    <col min="7694" max="7694" width="5.88671875" style="95" bestFit="1" customWidth="1"/>
    <col min="7695" max="7695" width="4.88671875" style="95" bestFit="1" customWidth="1"/>
    <col min="7696" max="7696" width="5.44140625" style="95" bestFit="1" customWidth="1"/>
    <col min="7697" max="7697" width="7.109375" style="95" bestFit="1" customWidth="1"/>
    <col min="7698" max="7698" width="9" style="95" bestFit="1" customWidth="1"/>
    <col min="7699" max="7699" width="5.6640625" style="95" customWidth="1"/>
    <col min="7700" max="7700" width="10.6640625" style="95" bestFit="1" customWidth="1"/>
    <col min="7701" max="7936" width="10.44140625" style="95"/>
    <col min="7937" max="7937" width="5.6640625" style="95" customWidth="1"/>
    <col min="7938" max="7938" width="0" style="95" hidden="1" customWidth="1"/>
    <col min="7939" max="7939" width="9.5546875" style="95" customWidth="1"/>
    <col min="7940" max="7940" width="12.6640625" style="95" bestFit="1" customWidth="1"/>
    <col min="7941" max="7941" width="10.44140625" style="95" customWidth="1"/>
    <col min="7942" max="7942" width="8" style="95" bestFit="1" customWidth="1"/>
    <col min="7943" max="7943" width="13.88671875" style="95" bestFit="1" customWidth="1"/>
    <col min="7944" max="7944" width="11.33203125" style="95" bestFit="1" customWidth="1"/>
    <col min="7945" max="7945" width="5.88671875" style="95" bestFit="1" customWidth="1"/>
    <col min="7946" max="7946" width="6.109375" style="95" bestFit="1" customWidth="1"/>
    <col min="7947" max="7947" width="7.109375" style="95" customWidth="1"/>
    <col min="7948" max="7949" width="6.6640625" style="95" bestFit="1" customWidth="1"/>
    <col min="7950" max="7950" width="5.88671875" style="95" bestFit="1" customWidth="1"/>
    <col min="7951" max="7951" width="4.88671875" style="95" bestFit="1" customWidth="1"/>
    <col min="7952" max="7952" width="5.44140625" style="95" bestFit="1" customWidth="1"/>
    <col min="7953" max="7953" width="7.109375" style="95" bestFit="1" customWidth="1"/>
    <col min="7954" max="7954" width="9" style="95" bestFit="1" customWidth="1"/>
    <col min="7955" max="7955" width="5.6640625" style="95" customWidth="1"/>
    <col min="7956" max="7956" width="10.6640625" style="95" bestFit="1" customWidth="1"/>
    <col min="7957" max="8192" width="10.44140625" style="95"/>
    <col min="8193" max="8193" width="5.6640625" style="95" customWidth="1"/>
    <col min="8194" max="8194" width="0" style="95" hidden="1" customWidth="1"/>
    <col min="8195" max="8195" width="9.5546875" style="95" customWidth="1"/>
    <col min="8196" max="8196" width="12.6640625" style="95" bestFit="1" customWidth="1"/>
    <col min="8197" max="8197" width="10.44140625" style="95" customWidth="1"/>
    <col min="8198" max="8198" width="8" style="95" bestFit="1" customWidth="1"/>
    <col min="8199" max="8199" width="13.88671875" style="95" bestFit="1" customWidth="1"/>
    <col min="8200" max="8200" width="11.33203125" style="95" bestFit="1" customWidth="1"/>
    <col min="8201" max="8201" width="5.88671875" style="95" bestFit="1" customWidth="1"/>
    <col min="8202" max="8202" width="6.109375" style="95" bestFit="1" customWidth="1"/>
    <col min="8203" max="8203" width="7.109375" style="95" customWidth="1"/>
    <col min="8204" max="8205" width="6.6640625" style="95" bestFit="1" customWidth="1"/>
    <col min="8206" max="8206" width="5.88671875" style="95" bestFit="1" customWidth="1"/>
    <col min="8207" max="8207" width="4.88671875" style="95" bestFit="1" customWidth="1"/>
    <col min="8208" max="8208" width="5.44140625" style="95" bestFit="1" customWidth="1"/>
    <col min="8209" max="8209" width="7.109375" style="95" bestFit="1" customWidth="1"/>
    <col min="8210" max="8210" width="9" style="95" bestFit="1" customWidth="1"/>
    <col min="8211" max="8211" width="5.6640625" style="95" customWidth="1"/>
    <col min="8212" max="8212" width="10.6640625" style="95" bestFit="1" customWidth="1"/>
    <col min="8213" max="8448" width="10.44140625" style="95"/>
    <col min="8449" max="8449" width="5.6640625" style="95" customWidth="1"/>
    <col min="8450" max="8450" width="0" style="95" hidden="1" customWidth="1"/>
    <col min="8451" max="8451" width="9.5546875" style="95" customWidth="1"/>
    <col min="8452" max="8452" width="12.6640625" style="95" bestFit="1" customWidth="1"/>
    <col min="8453" max="8453" width="10.44140625" style="95" customWidth="1"/>
    <col min="8454" max="8454" width="8" style="95" bestFit="1" customWidth="1"/>
    <col min="8455" max="8455" width="13.88671875" style="95" bestFit="1" customWidth="1"/>
    <col min="8456" max="8456" width="11.33203125" style="95" bestFit="1" customWidth="1"/>
    <col min="8457" max="8457" width="5.88671875" style="95" bestFit="1" customWidth="1"/>
    <col min="8458" max="8458" width="6.109375" style="95" bestFit="1" customWidth="1"/>
    <col min="8459" max="8459" width="7.109375" style="95" customWidth="1"/>
    <col min="8460" max="8461" width="6.6640625" style="95" bestFit="1" customWidth="1"/>
    <col min="8462" max="8462" width="5.88671875" style="95" bestFit="1" customWidth="1"/>
    <col min="8463" max="8463" width="4.88671875" style="95" bestFit="1" customWidth="1"/>
    <col min="8464" max="8464" width="5.44140625" style="95" bestFit="1" customWidth="1"/>
    <col min="8465" max="8465" width="7.109375" style="95" bestFit="1" customWidth="1"/>
    <col min="8466" max="8466" width="9" style="95" bestFit="1" customWidth="1"/>
    <col min="8467" max="8467" width="5.6640625" style="95" customWidth="1"/>
    <col min="8468" max="8468" width="10.6640625" style="95" bestFit="1" customWidth="1"/>
    <col min="8469" max="8704" width="10.44140625" style="95"/>
    <col min="8705" max="8705" width="5.6640625" style="95" customWidth="1"/>
    <col min="8706" max="8706" width="0" style="95" hidden="1" customWidth="1"/>
    <col min="8707" max="8707" width="9.5546875" style="95" customWidth="1"/>
    <col min="8708" max="8708" width="12.6640625" style="95" bestFit="1" customWidth="1"/>
    <col min="8709" max="8709" width="10.44140625" style="95" customWidth="1"/>
    <col min="8710" max="8710" width="8" style="95" bestFit="1" customWidth="1"/>
    <col min="8711" max="8711" width="13.88671875" style="95" bestFit="1" customWidth="1"/>
    <col min="8712" max="8712" width="11.33203125" style="95" bestFit="1" customWidth="1"/>
    <col min="8713" max="8713" width="5.88671875" style="95" bestFit="1" customWidth="1"/>
    <col min="8714" max="8714" width="6.109375" style="95" bestFit="1" customWidth="1"/>
    <col min="8715" max="8715" width="7.109375" style="95" customWidth="1"/>
    <col min="8716" max="8717" width="6.6640625" style="95" bestFit="1" customWidth="1"/>
    <col min="8718" max="8718" width="5.88671875" style="95" bestFit="1" customWidth="1"/>
    <col min="8719" max="8719" width="4.88671875" style="95" bestFit="1" customWidth="1"/>
    <col min="8720" max="8720" width="5.44140625" style="95" bestFit="1" customWidth="1"/>
    <col min="8721" max="8721" width="7.109375" style="95" bestFit="1" customWidth="1"/>
    <col min="8722" max="8722" width="9" style="95" bestFit="1" customWidth="1"/>
    <col min="8723" max="8723" width="5.6640625" style="95" customWidth="1"/>
    <col min="8724" max="8724" width="10.6640625" style="95" bestFit="1" customWidth="1"/>
    <col min="8725" max="8960" width="10.44140625" style="95"/>
    <col min="8961" max="8961" width="5.6640625" style="95" customWidth="1"/>
    <col min="8962" max="8962" width="0" style="95" hidden="1" customWidth="1"/>
    <col min="8963" max="8963" width="9.5546875" style="95" customWidth="1"/>
    <col min="8964" max="8964" width="12.6640625" style="95" bestFit="1" customWidth="1"/>
    <col min="8965" max="8965" width="10.44140625" style="95" customWidth="1"/>
    <col min="8966" max="8966" width="8" style="95" bestFit="1" customWidth="1"/>
    <col min="8967" max="8967" width="13.88671875" style="95" bestFit="1" customWidth="1"/>
    <col min="8968" max="8968" width="11.33203125" style="95" bestFit="1" customWidth="1"/>
    <col min="8969" max="8969" width="5.88671875" style="95" bestFit="1" customWidth="1"/>
    <col min="8970" max="8970" width="6.109375" style="95" bestFit="1" customWidth="1"/>
    <col min="8971" max="8971" width="7.109375" style="95" customWidth="1"/>
    <col min="8972" max="8973" width="6.6640625" style="95" bestFit="1" customWidth="1"/>
    <col min="8974" max="8974" width="5.88671875" style="95" bestFit="1" customWidth="1"/>
    <col min="8975" max="8975" width="4.88671875" style="95" bestFit="1" customWidth="1"/>
    <col min="8976" max="8976" width="5.44140625" style="95" bestFit="1" customWidth="1"/>
    <col min="8977" max="8977" width="7.109375" style="95" bestFit="1" customWidth="1"/>
    <col min="8978" max="8978" width="9" style="95" bestFit="1" customWidth="1"/>
    <col min="8979" max="8979" width="5.6640625" style="95" customWidth="1"/>
    <col min="8980" max="8980" width="10.6640625" style="95" bestFit="1" customWidth="1"/>
    <col min="8981" max="9216" width="10.44140625" style="95"/>
    <col min="9217" max="9217" width="5.6640625" style="95" customWidth="1"/>
    <col min="9218" max="9218" width="0" style="95" hidden="1" customWidth="1"/>
    <col min="9219" max="9219" width="9.5546875" style="95" customWidth="1"/>
    <col min="9220" max="9220" width="12.6640625" style="95" bestFit="1" customWidth="1"/>
    <col min="9221" max="9221" width="10.44140625" style="95" customWidth="1"/>
    <col min="9222" max="9222" width="8" style="95" bestFit="1" customWidth="1"/>
    <col min="9223" max="9223" width="13.88671875" style="95" bestFit="1" customWidth="1"/>
    <col min="9224" max="9224" width="11.33203125" style="95" bestFit="1" customWidth="1"/>
    <col min="9225" max="9225" width="5.88671875" style="95" bestFit="1" customWidth="1"/>
    <col min="9226" max="9226" width="6.109375" style="95" bestFit="1" customWidth="1"/>
    <col min="9227" max="9227" width="7.109375" style="95" customWidth="1"/>
    <col min="9228" max="9229" width="6.6640625" style="95" bestFit="1" customWidth="1"/>
    <col min="9230" max="9230" width="5.88671875" style="95" bestFit="1" customWidth="1"/>
    <col min="9231" max="9231" width="4.88671875" style="95" bestFit="1" customWidth="1"/>
    <col min="9232" max="9232" width="5.44140625" style="95" bestFit="1" customWidth="1"/>
    <col min="9233" max="9233" width="7.109375" style="95" bestFit="1" customWidth="1"/>
    <col min="9234" max="9234" width="9" style="95" bestFit="1" customWidth="1"/>
    <col min="9235" max="9235" width="5.6640625" style="95" customWidth="1"/>
    <col min="9236" max="9236" width="10.6640625" style="95" bestFit="1" customWidth="1"/>
    <col min="9237" max="9472" width="10.44140625" style="95"/>
    <col min="9473" max="9473" width="5.6640625" style="95" customWidth="1"/>
    <col min="9474" max="9474" width="0" style="95" hidden="1" customWidth="1"/>
    <col min="9475" max="9475" width="9.5546875" style="95" customWidth="1"/>
    <col min="9476" max="9476" width="12.6640625" style="95" bestFit="1" customWidth="1"/>
    <col min="9477" max="9477" width="10.44140625" style="95" customWidth="1"/>
    <col min="9478" max="9478" width="8" style="95" bestFit="1" customWidth="1"/>
    <col min="9479" max="9479" width="13.88671875" style="95" bestFit="1" customWidth="1"/>
    <col min="9480" max="9480" width="11.33203125" style="95" bestFit="1" customWidth="1"/>
    <col min="9481" max="9481" width="5.88671875" style="95" bestFit="1" customWidth="1"/>
    <col min="9482" max="9482" width="6.109375" style="95" bestFit="1" customWidth="1"/>
    <col min="9483" max="9483" width="7.109375" style="95" customWidth="1"/>
    <col min="9484" max="9485" width="6.6640625" style="95" bestFit="1" customWidth="1"/>
    <col min="9486" max="9486" width="5.88671875" style="95" bestFit="1" customWidth="1"/>
    <col min="9487" max="9487" width="4.88671875" style="95" bestFit="1" customWidth="1"/>
    <col min="9488" max="9488" width="5.44140625" style="95" bestFit="1" customWidth="1"/>
    <col min="9489" max="9489" width="7.109375" style="95" bestFit="1" customWidth="1"/>
    <col min="9490" max="9490" width="9" style="95" bestFit="1" customWidth="1"/>
    <col min="9491" max="9491" width="5.6640625" style="95" customWidth="1"/>
    <col min="9492" max="9492" width="10.6640625" style="95" bestFit="1" customWidth="1"/>
    <col min="9493" max="9728" width="10.44140625" style="95"/>
    <col min="9729" max="9729" width="5.6640625" style="95" customWidth="1"/>
    <col min="9730" max="9730" width="0" style="95" hidden="1" customWidth="1"/>
    <col min="9731" max="9731" width="9.5546875" style="95" customWidth="1"/>
    <col min="9732" max="9732" width="12.6640625" style="95" bestFit="1" customWidth="1"/>
    <col min="9733" max="9733" width="10.44140625" style="95" customWidth="1"/>
    <col min="9734" max="9734" width="8" style="95" bestFit="1" customWidth="1"/>
    <col min="9735" max="9735" width="13.88671875" style="95" bestFit="1" customWidth="1"/>
    <col min="9736" max="9736" width="11.33203125" style="95" bestFit="1" customWidth="1"/>
    <col min="9737" max="9737" width="5.88671875" style="95" bestFit="1" customWidth="1"/>
    <col min="9738" max="9738" width="6.109375" style="95" bestFit="1" customWidth="1"/>
    <col min="9739" max="9739" width="7.109375" style="95" customWidth="1"/>
    <col min="9740" max="9741" width="6.6640625" style="95" bestFit="1" customWidth="1"/>
    <col min="9742" max="9742" width="5.88671875" style="95" bestFit="1" customWidth="1"/>
    <col min="9743" max="9743" width="4.88671875" style="95" bestFit="1" customWidth="1"/>
    <col min="9744" max="9744" width="5.44140625" style="95" bestFit="1" customWidth="1"/>
    <col min="9745" max="9745" width="7.109375" style="95" bestFit="1" customWidth="1"/>
    <col min="9746" max="9746" width="9" style="95" bestFit="1" customWidth="1"/>
    <col min="9747" max="9747" width="5.6640625" style="95" customWidth="1"/>
    <col min="9748" max="9748" width="10.6640625" style="95" bestFit="1" customWidth="1"/>
    <col min="9749" max="9984" width="10.44140625" style="95"/>
    <col min="9985" max="9985" width="5.6640625" style="95" customWidth="1"/>
    <col min="9986" max="9986" width="0" style="95" hidden="1" customWidth="1"/>
    <col min="9987" max="9987" width="9.5546875" style="95" customWidth="1"/>
    <col min="9988" max="9988" width="12.6640625" style="95" bestFit="1" customWidth="1"/>
    <col min="9989" max="9989" width="10.44140625" style="95" customWidth="1"/>
    <col min="9990" max="9990" width="8" style="95" bestFit="1" customWidth="1"/>
    <col min="9991" max="9991" width="13.88671875" style="95" bestFit="1" customWidth="1"/>
    <col min="9992" max="9992" width="11.33203125" style="95" bestFit="1" customWidth="1"/>
    <col min="9993" max="9993" width="5.88671875" style="95" bestFit="1" customWidth="1"/>
    <col min="9994" max="9994" width="6.109375" style="95" bestFit="1" customWidth="1"/>
    <col min="9995" max="9995" width="7.109375" style="95" customWidth="1"/>
    <col min="9996" max="9997" width="6.6640625" style="95" bestFit="1" customWidth="1"/>
    <col min="9998" max="9998" width="5.88671875" style="95" bestFit="1" customWidth="1"/>
    <col min="9999" max="9999" width="4.88671875" style="95" bestFit="1" customWidth="1"/>
    <col min="10000" max="10000" width="5.44140625" style="95" bestFit="1" customWidth="1"/>
    <col min="10001" max="10001" width="7.109375" style="95" bestFit="1" customWidth="1"/>
    <col min="10002" max="10002" width="9" style="95" bestFit="1" customWidth="1"/>
    <col min="10003" max="10003" width="5.6640625" style="95" customWidth="1"/>
    <col min="10004" max="10004" width="10.6640625" style="95" bestFit="1" customWidth="1"/>
    <col min="10005" max="10240" width="10.44140625" style="95"/>
    <col min="10241" max="10241" width="5.6640625" style="95" customWidth="1"/>
    <col min="10242" max="10242" width="0" style="95" hidden="1" customWidth="1"/>
    <col min="10243" max="10243" width="9.5546875" style="95" customWidth="1"/>
    <col min="10244" max="10244" width="12.6640625" style="95" bestFit="1" customWidth="1"/>
    <col min="10245" max="10245" width="10.44140625" style="95" customWidth="1"/>
    <col min="10246" max="10246" width="8" style="95" bestFit="1" customWidth="1"/>
    <col min="10247" max="10247" width="13.88671875" style="95" bestFit="1" customWidth="1"/>
    <col min="10248" max="10248" width="11.33203125" style="95" bestFit="1" customWidth="1"/>
    <col min="10249" max="10249" width="5.88671875" style="95" bestFit="1" customWidth="1"/>
    <col min="10250" max="10250" width="6.109375" style="95" bestFit="1" customWidth="1"/>
    <col min="10251" max="10251" width="7.109375" style="95" customWidth="1"/>
    <col min="10252" max="10253" width="6.6640625" style="95" bestFit="1" customWidth="1"/>
    <col min="10254" max="10254" width="5.88671875" style="95" bestFit="1" customWidth="1"/>
    <col min="10255" max="10255" width="4.88671875" style="95" bestFit="1" customWidth="1"/>
    <col min="10256" max="10256" width="5.44140625" style="95" bestFit="1" customWidth="1"/>
    <col min="10257" max="10257" width="7.109375" style="95" bestFit="1" customWidth="1"/>
    <col min="10258" max="10258" width="9" style="95" bestFit="1" customWidth="1"/>
    <col min="10259" max="10259" width="5.6640625" style="95" customWidth="1"/>
    <col min="10260" max="10260" width="10.6640625" style="95" bestFit="1" customWidth="1"/>
    <col min="10261" max="10496" width="10.44140625" style="95"/>
    <col min="10497" max="10497" width="5.6640625" style="95" customWidth="1"/>
    <col min="10498" max="10498" width="0" style="95" hidden="1" customWidth="1"/>
    <col min="10499" max="10499" width="9.5546875" style="95" customWidth="1"/>
    <col min="10500" max="10500" width="12.6640625" style="95" bestFit="1" customWidth="1"/>
    <col min="10501" max="10501" width="10.44140625" style="95" customWidth="1"/>
    <col min="10502" max="10502" width="8" style="95" bestFit="1" customWidth="1"/>
    <col min="10503" max="10503" width="13.88671875" style="95" bestFit="1" customWidth="1"/>
    <col min="10504" max="10504" width="11.33203125" style="95" bestFit="1" customWidth="1"/>
    <col min="10505" max="10505" width="5.88671875" style="95" bestFit="1" customWidth="1"/>
    <col min="10506" max="10506" width="6.109375" style="95" bestFit="1" customWidth="1"/>
    <col min="10507" max="10507" width="7.109375" style="95" customWidth="1"/>
    <col min="10508" max="10509" width="6.6640625" style="95" bestFit="1" customWidth="1"/>
    <col min="10510" max="10510" width="5.88671875" style="95" bestFit="1" customWidth="1"/>
    <col min="10511" max="10511" width="4.88671875" style="95" bestFit="1" customWidth="1"/>
    <col min="10512" max="10512" width="5.44140625" style="95" bestFit="1" customWidth="1"/>
    <col min="10513" max="10513" width="7.109375" style="95" bestFit="1" customWidth="1"/>
    <col min="10514" max="10514" width="9" style="95" bestFit="1" customWidth="1"/>
    <col min="10515" max="10515" width="5.6640625" style="95" customWidth="1"/>
    <col min="10516" max="10516" width="10.6640625" style="95" bestFit="1" customWidth="1"/>
    <col min="10517" max="10752" width="10.44140625" style="95"/>
    <col min="10753" max="10753" width="5.6640625" style="95" customWidth="1"/>
    <col min="10754" max="10754" width="0" style="95" hidden="1" customWidth="1"/>
    <col min="10755" max="10755" width="9.5546875" style="95" customWidth="1"/>
    <col min="10756" max="10756" width="12.6640625" style="95" bestFit="1" customWidth="1"/>
    <col min="10757" max="10757" width="10.44140625" style="95" customWidth="1"/>
    <col min="10758" max="10758" width="8" style="95" bestFit="1" customWidth="1"/>
    <col min="10759" max="10759" width="13.88671875" style="95" bestFit="1" customWidth="1"/>
    <col min="10760" max="10760" width="11.33203125" style="95" bestFit="1" customWidth="1"/>
    <col min="10761" max="10761" width="5.88671875" style="95" bestFit="1" customWidth="1"/>
    <col min="10762" max="10762" width="6.109375" style="95" bestFit="1" customWidth="1"/>
    <col min="10763" max="10763" width="7.109375" style="95" customWidth="1"/>
    <col min="10764" max="10765" width="6.6640625" style="95" bestFit="1" customWidth="1"/>
    <col min="10766" max="10766" width="5.88671875" style="95" bestFit="1" customWidth="1"/>
    <col min="10767" max="10767" width="4.88671875" style="95" bestFit="1" customWidth="1"/>
    <col min="10768" max="10768" width="5.44140625" style="95" bestFit="1" customWidth="1"/>
    <col min="10769" max="10769" width="7.109375" style="95" bestFit="1" customWidth="1"/>
    <col min="10770" max="10770" width="9" style="95" bestFit="1" customWidth="1"/>
    <col min="10771" max="10771" width="5.6640625" style="95" customWidth="1"/>
    <col min="10772" max="10772" width="10.6640625" style="95" bestFit="1" customWidth="1"/>
    <col min="10773" max="11008" width="10.44140625" style="95"/>
    <col min="11009" max="11009" width="5.6640625" style="95" customWidth="1"/>
    <col min="11010" max="11010" width="0" style="95" hidden="1" customWidth="1"/>
    <col min="11011" max="11011" width="9.5546875" style="95" customWidth="1"/>
    <col min="11012" max="11012" width="12.6640625" style="95" bestFit="1" customWidth="1"/>
    <col min="11013" max="11013" width="10.44140625" style="95" customWidth="1"/>
    <col min="11014" max="11014" width="8" style="95" bestFit="1" customWidth="1"/>
    <col min="11015" max="11015" width="13.88671875" style="95" bestFit="1" customWidth="1"/>
    <col min="11016" max="11016" width="11.33203125" style="95" bestFit="1" customWidth="1"/>
    <col min="11017" max="11017" width="5.88671875" style="95" bestFit="1" customWidth="1"/>
    <col min="11018" max="11018" width="6.109375" style="95" bestFit="1" customWidth="1"/>
    <col min="11019" max="11019" width="7.109375" style="95" customWidth="1"/>
    <col min="11020" max="11021" width="6.6640625" style="95" bestFit="1" customWidth="1"/>
    <col min="11022" max="11022" width="5.88671875" style="95" bestFit="1" customWidth="1"/>
    <col min="11023" max="11023" width="4.88671875" style="95" bestFit="1" customWidth="1"/>
    <col min="11024" max="11024" width="5.44140625" style="95" bestFit="1" customWidth="1"/>
    <col min="11025" max="11025" width="7.109375" style="95" bestFit="1" customWidth="1"/>
    <col min="11026" max="11026" width="9" style="95" bestFit="1" customWidth="1"/>
    <col min="11027" max="11027" width="5.6640625" style="95" customWidth="1"/>
    <col min="11028" max="11028" width="10.6640625" style="95" bestFit="1" customWidth="1"/>
    <col min="11029" max="11264" width="10.44140625" style="95"/>
    <col min="11265" max="11265" width="5.6640625" style="95" customWidth="1"/>
    <col min="11266" max="11266" width="0" style="95" hidden="1" customWidth="1"/>
    <col min="11267" max="11267" width="9.5546875" style="95" customWidth="1"/>
    <col min="11268" max="11268" width="12.6640625" style="95" bestFit="1" customWidth="1"/>
    <col min="11269" max="11269" width="10.44140625" style="95" customWidth="1"/>
    <col min="11270" max="11270" width="8" style="95" bestFit="1" customWidth="1"/>
    <col min="11271" max="11271" width="13.88671875" style="95" bestFit="1" customWidth="1"/>
    <col min="11272" max="11272" width="11.33203125" style="95" bestFit="1" customWidth="1"/>
    <col min="11273" max="11273" width="5.88671875" style="95" bestFit="1" customWidth="1"/>
    <col min="11274" max="11274" width="6.109375" style="95" bestFit="1" customWidth="1"/>
    <col min="11275" max="11275" width="7.109375" style="95" customWidth="1"/>
    <col min="11276" max="11277" width="6.6640625" style="95" bestFit="1" customWidth="1"/>
    <col min="11278" max="11278" width="5.88671875" style="95" bestFit="1" customWidth="1"/>
    <col min="11279" max="11279" width="4.88671875" style="95" bestFit="1" customWidth="1"/>
    <col min="11280" max="11280" width="5.44140625" style="95" bestFit="1" customWidth="1"/>
    <col min="11281" max="11281" width="7.109375" style="95" bestFit="1" customWidth="1"/>
    <col min="11282" max="11282" width="9" style="95" bestFit="1" customWidth="1"/>
    <col min="11283" max="11283" width="5.6640625" style="95" customWidth="1"/>
    <col min="11284" max="11284" width="10.6640625" style="95" bestFit="1" customWidth="1"/>
    <col min="11285" max="11520" width="10.44140625" style="95"/>
    <col min="11521" max="11521" width="5.6640625" style="95" customWidth="1"/>
    <col min="11522" max="11522" width="0" style="95" hidden="1" customWidth="1"/>
    <col min="11523" max="11523" width="9.5546875" style="95" customWidth="1"/>
    <col min="11524" max="11524" width="12.6640625" style="95" bestFit="1" customWidth="1"/>
    <col min="11525" max="11525" width="10.44140625" style="95" customWidth="1"/>
    <col min="11526" max="11526" width="8" style="95" bestFit="1" customWidth="1"/>
    <col min="11527" max="11527" width="13.88671875" style="95" bestFit="1" customWidth="1"/>
    <col min="11528" max="11528" width="11.33203125" style="95" bestFit="1" customWidth="1"/>
    <col min="11529" max="11529" width="5.88671875" style="95" bestFit="1" customWidth="1"/>
    <col min="11530" max="11530" width="6.109375" style="95" bestFit="1" customWidth="1"/>
    <col min="11531" max="11531" width="7.109375" style="95" customWidth="1"/>
    <col min="11532" max="11533" width="6.6640625" style="95" bestFit="1" customWidth="1"/>
    <col min="11534" max="11534" width="5.88671875" style="95" bestFit="1" customWidth="1"/>
    <col min="11535" max="11535" width="4.88671875" style="95" bestFit="1" customWidth="1"/>
    <col min="11536" max="11536" width="5.44140625" style="95" bestFit="1" customWidth="1"/>
    <col min="11537" max="11537" width="7.109375" style="95" bestFit="1" customWidth="1"/>
    <col min="11538" max="11538" width="9" style="95" bestFit="1" customWidth="1"/>
    <col min="11539" max="11539" width="5.6640625" style="95" customWidth="1"/>
    <col min="11540" max="11540" width="10.6640625" style="95" bestFit="1" customWidth="1"/>
    <col min="11541" max="11776" width="10.44140625" style="95"/>
    <col min="11777" max="11777" width="5.6640625" style="95" customWidth="1"/>
    <col min="11778" max="11778" width="0" style="95" hidden="1" customWidth="1"/>
    <col min="11779" max="11779" width="9.5546875" style="95" customWidth="1"/>
    <col min="11780" max="11780" width="12.6640625" style="95" bestFit="1" customWidth="1"/>
    <col min="11781" max="11781" width="10.44140625" style="95" customWidth="1"/>
    <col min="11782" max="11782" width="8" style="95" bestFit="1" customWidth="1"/>
    <col min="11783" max="11783" width="13.88671875" style="95" bestFit="1" customWidth="1"/>
    <col min="11784" max="11784" width="11.33203125" style="95" bestFit="1" customWidth="1"/>
    <col min="11785" max="11785" width="5.88671875" style="95" bestFit="1" customWidth="1"/>
    <col min="11786" max="11786" width="6.109375" style="95" bestFit="1" customWidth="1"/>
    <col min="11787" max="11787" width="7.109375" style="95" customWidth="1"/>
    <col min="11788" max="11789" width="6.6640625" style="95" bestFit="1" customWidth="1"/>
    <col min="11790" max="11790" width="5.88671875" style="95" bestFit="1" customWidth="1"/>
    <col min="11791" max="11791" width="4.88671875" style="95" bestFit="1" customWidth="1"/>
    <col min="11792" max="11792" width="5.44140625" style="95" bestFit="1" customWidth="1"/>
    <col min="11793" max="11793" width="7.109375" style="95" bestFit="1" customWidth="1"/>
    <col min="11794" max="11794" width="9" style="95" bestFit="1" customWidth="1"/>
    <col min="11795" max="11795" width="5.6640625" style="95" customWidth="1"/>
    <col min="11796" max="11796" width="10.6640625" style="95" bestFit="1" customWidth="1"/>
    <col min="11797" max="12032" width="10.44140625" style="95"/>
    <col min="12033" max="12033" width="5.6640625" style="95" customWidth="1"/>
    <col min="12034" max="12034" width="0" style="95" hidden="1" customWidth="1"/>
    <col min="12035" max="12035" width="9.5546875" style="95" customWidth="1"/>
    <col min="12036" max="12036" width="12.6640625" style="95" bestFit="1" customWidth="1"/>
    <col min="12037" max="12037" width="10.44140625" style="95" customWidth="1"/>
    <col min="12038" max="12038" width="8" style="95" bestFit="1" customWidth="1"/>
    <col min="12039" max="12039" width="13.88671875" style="95" bestFit="1" customWidth="1"/>
    <col min="12040" max="12040" width="11.33203125" style="95" bestFit="1" customWidth="1"/>
    <col min="12041" max="12041" width="5.88671875" style="95" bestFit="1" customWidth="1"/>
    <col min="12042" max="12042" width="6.109375" style="95" bestFit="1" customWidth="1"/>
    <col min="12043" max="12043" width="7.109375" style="95" customWidth="1"/>
    <col min="12044" max="12045" width="6.6640625" style="95" bestFit="1" customWidth="1"/>
    <col min="12046" max="12046" width="5.88671875" style="95" bestFit="1" customWidth="1"/>
    <col min="12047" max="12047" width="4.88671875" style="95" bestFit="1" customWidth="1"/>
    <col min="12048" max="12048" width="5.44140625" style="95" bestFit="1" customWidth="1"/>
    <col min="12049" max="12049" width="7.109375" style="95" bestFit="1" customWidth="1"/>
    <col min="12050" max="12050" width="9" style="95" bestFit="1" customWidth="1"/>
    <col min="12051" max="12051" width="5.6640625" style="95" customWidth="1"/>
    <col min="12052" max="12052" width="10.6640625" style="95" bestFit="1" customWidth="1"/>
    <col min="12053" max="12288" width="10.44140625" style="95"/>
    <col min="12289" max="12289" width="5.6640625" style="95" customWidth="1"/>
    <col min="12290" max="12290" width="0" style="95" hidden="1" customWidth="1"/>
    <col min="12291" max="12291" width="9.5546875" style="95" customWidth="1"/>
    <col min="12292" max="12292" width="12.6640625" style="95" bestFit="1" customWidth="1"/>
    <col min="12293" max="12293" width="10.44140625" style="95" customWidth="1"/>
    <col min="12294" max="12294" width="8" style="95" bestFit="1" customWidth="1"/>
    <col min="12295" max="12295" width="13.88671875" style="95" bestFit="1" customWidth="1"/>
    <col min="12296" max="12296" width="11.33203125" style="95" bestFit="1" customWidth="1"/>
    <col min="12297" max="12297" width="5.88671875" style="95" bestFit="1" customWidth="1"/>
    <col min="12298" max="12298" width="6.109375" style="95" bestFit="1" customWidth="1"/>
    <col min="12299" max="12299" width="7.109375" style="95" customWidth="1"/>
    <col min="12300" max="12301" width="6.6640625" style="95" bestFit="1" customWidth="1"/>
    <col min="12302" max="12302" width="5.88671875" style="95" bestFit="1" customWidth="1"/>
    <col min="12303" max="12303" width="4.88671875" style="95" bestFit="1" customWidth="1"/>
    <col min="12304" max="12304" width="5.44140625" style="95" bestFit="1" customWidth="1"/>
    <col min="12305" max="12305" width="7.109375" style="95" bestFit="1" customWidth="1"/>
    <col min="12306" max="12306" width="9" style="95" bestFit="1" customWidth="1"/>
    <col min="12307" max="12307" width="5.6640625" style="95" customWidth="1"/>
    <col min="12308" max="12308" width="10.6640625" style="95" bestFit="1" customWidth="1"/>
    <col min="12309" max="12544" width="10.44140625" style="95"/>
    <col min="12545" max="12545" width="5.6640625" style="95" customWidth="1"/>
    <col min="12546" max="12546" width="0" style="95" hidden="1" customWidth="1"/>
    <col min="12547" max="12547" width="9.5546875" style="95" customWidth="1"/>
    <col min="12548" max="12548" width="12.6640625" style="95" bestFit="1" customWidth="1"/>
    <col min="12549" max="12549" width="10.44140625" style="95" customWidth="1"/>
    <col min="12550" max="12550" width="8" style="95" bestFit="1" customWidth="1"/>
    <col min="12551" max="12551" width="13.88671875" style="95" bestFit="1" customWidth="1"/>
    <col min="12552" max="12552" width="11.33203125" style="95" bestFit="1" customWidth="1"/>
    <col min="12553" max="12553" width="5.88671875" style="95" bestFit="1" customWidth="1"/>
    <col min="12554" max="12554" width="6.109375" style="95" bestFit="1" customWidth="1"/>
    <col min="12555" max="12555" width="7.109375" style="95" customWidth="1"/>
    <col min="12556" max="12557" width="6.6640625" style="95" bestFit="1" customWidth="1"/>
    <col min="12558" max="12558" width="5.88671875" style="95" bestFit="1" customWidth="1"/>
    <col min="12559" max="12559" width="4.88671875" style="95" bestFit="1" customWidth="1"/>
    <col min="12560" max="12560" width="5.44140625" style="95" bestFit="1" customWidth="1"/>
    <col min="12561" max="12561" width="7.109375" style="95" bestFit="1" customWidth="1"/>
    <col min="12562" max="12562" width="9" style="95" bestFit="1" customWidth="1"/>
    <col min="12563" max="12563" width="5.6640625" style="95" customWidth="1"/>
    <col min="12564" max="12564" width="10.6640625" style="95" bestFit="1" customWidth="1"/>
    <col min="12565" max="12800" width="10.44140625" style="95"/>
    <col min="12801" max="12801" width="5.6640625" style="95" customWidth="1"/>
    <col min="12802" max="12802" width="0" style="95" hidden="1" customWidth="1"/>
    <col min="12803" max="12803" width="9.5546875" style="95" customWidth="1"/>
    <col min="12804" max="12804" width="12.6640625" style="95" bestFit="1" customWidth="1"/>
    <col min="12805" max="12805" width="10.44140625" style="95" customWidth="1"/>
    <col min="12806" max="12806" width="8" style="95" bestFit="1" customWidth="1"/>
    <col min="12807" max="12807" width="13.88671875" style="95" bestFit="1" customWidth="1"/>
    <col min="12808" max="12808" width="11.33203125" style="95" bestFit="1" customWidth="1"/>
    <col min="12809" max="12809" width="5.88671875" style="95" bestFit="1" customWidth="1"/>
    <col min="12810" max="12810" width="6.109375" style="95" bestFit="1" customWidth="1"/>
    <col min="12811" max="12811" width="7.109375" style="95" customWidth="1"/>
    <col min="12812" max="12813" width="6.6640625" style="95" bestFit="1" customWidth="1"/>
    <col min="12814" max="12814" width="5.88671875" style="95" bestFit="1" customWidth="1"/>
    <col min="12815" max="12815" width="4.88671875" style="95" bestFit="1" customWidth="1"/>
    <col min="12816" max="12816" width="5.44140625" style="95" bestFit="1" customWidth="1"/>
    <col min="12817" max="12817" width="7.109375" style="95" bestFit="1" customWidth="1"/>
    <col min="12818" max="12818" width="9" style="95" bestFit="1" customWidth="1"/>
    <col min="12819" max="12819" width="5.6640625" style="95" customWidth="1"/>
    <col min="12820" max="12820" width="10.6640625" style="95" bestFit="1" customWidth="1"/>
    <col min="12821" max="13056" width="10.44140625" style="95"/>
    <col min="13057" max="13057" width="5.6640625" style="95" customWidth="1"/>
    <col min="13058" max="13058" width="0" style="95" hidden="1" customWidth="1"/>
    <col min="13059" max="13059" width="9.5546875" style="95" customWidth="1"/>
    <col min="13060" max="13060" width="12.6640625" style="95" bestFit="1" customWidth="1"/>
    <col min="13061" max="13061" width="10.44140625" style="95" customWidth="1"/>
    <col min="13062" max="13062" width="8" style="95" bestFit="1" customWidth="1"/>
    <col min="13063" max="13063" width="13.88671875" style="95" bestFit="1" customWidth="1"/>
    <col min="13064" max="13064" width="11.33203125" style="95" bestFit="1" customWidth="1"/>
    <col min="13065" max="13065" width="5.88671875" style="95" bestFit="1" customWidth="1"/>
    <col min="13066" max="13066" width="6.109375" style="95" bestFit="1" customWidth="1"/>
    <col min="13067" max="13067" width="7.109375" style="95" customWidth="1"/>
    <col min="13068" max="13069" width="6.6640625" style="95" bestFit="1" customWidth="1"/>
    <col min="13070" max="13070" width="5.88671875" style="95" bestFit="1" customWidth="1"/>
    <col min="13071" max="13071" width="4.88671875" style="95" bestFit="1" customWidth="1"/>
    <col min="13072" max="13072" width="5.44140625" style="95" bestFit="1" customWidth="1"/>
    <col min="13073" max="13073" width="7.109375" style="95" bestFit="1" customWidth="1"/>
    <col min="13074" max="13074" width="9" style="95" bestFit="1" customWidth="1"/>
    <col min="13075" max="13075" width="5.6640625" style="95" customWidth="1"/>
    <col min="13076" max="13076" width="10.6640625" style="95" bestFit="1" customWidth="1"/>
    <col min="13077" max="13312" width="10.44140625" style="95"/>
    <col min="13313" max="13313" width="5.6640625" style="95" customWidth="1"/>
    <col min="13314" max="13314" width="0" style="95" hidden="1" customWidth="1"/>
    <col min="13315" max="13315" width="9.5546875" style="95" customWidth="1"/>
    <col min="13316" max="13316" width="12.6640625" style="95" bestFit="1" customWidth="1"/>
    <col min="13317" max="13317" width="10.44140625" style="95" customWidth="1"/>
    <col min="13318" max="13318" width="8" style="95" bestFit="1" customWidth="1"/>
    <col min="13319" max="13319" width="13.88671875" style="95" bestFit="1" customWidth="1"/>
    <col min="13320" max="13320" width="11.33203125" style="95" bestFit="1" customWidth="1"/>
    <col min="13321" max="13321" width="5.88671875" style="95" bestFit="1" customWidth="1"/>
    <col min="13322" max="13322" width="6.109375" style="95" bestFit="1" customWidth="1"/>
    <col min="13323" max="13323" width="7.109375" style="95" customWidth="1"/>
    <col min="13324" max="13325" width="6.6640625" style="95" bestFit="1" customWidth="1"/>
    <col min="13326" max="13326" width="5.88671875" style="95" bestFit="1" customWidth="1"/>
    <col min="13327" max="13327" width="4.88671875" style="95" bestFit="1" customWidth="1"/>
    <col min="13328" max="13328" width="5.44140625" style="95" bestFit="1" customWidth="1"/>
    <col min="13329" max="13329" width="7.109375" style="95" bestFit="1" customWidth="1"/>
    <col min="13330" max="13330" width="9" style="95" bestFit="1" customWidth="1"/>
    <col min="13331" max="13331" width="5.6640625" style="95" customWidth="1"/>
    <col min="13332" max="13332" width="10.6640625" style="95" bestFit="1" customWidth="1"/>
    <col min="13333" max="13568" width="10.44140625" style="95"/>
    <col min="13569" max="13569" width="5.6640625" style="95" customWidth="1"/>
    <col min="13570" max="13570" width="0" style="95" hidden="1" customWidth="1"/>
    <col min="13571" max="13571" width="9.5546875" style="95" customWidth="1"/>
    <col min="13572" max="13572" width="12.6640625" style="95" bestFit="1" customWidth="1"/>
    <col min="13573" max="13573" width="10.44140625" style="95" customWidth="1"/>
    <col min="13574" max="13574" width="8" style="95" bestFit="1" customWidth="1"/>
    <col min="13575" max="13575" width="13.88671875" style="95" bestFit="1" customWidth="1"/>
    <col min="13576" max="13576" width="11.33203125" style="95" bestFit="1" customWidth="1"/>
    <col min="13577" max="13577" width="5.88671875" style="95" bestFit="1" customWidth="1"/>
    <col min="13578" max="13578" width="6.109375" style="95" bestFit="1" customWidth="1"/>
    <col min="13579" max="13579" width="7.109375" style="95" customWidth="1"/>
    <col min="13580" max="13581" width="6.6640625" style="95" bestFit="1" customWidth="1"/>
    <col min="13582" max="13582" width="5.88671875" style="95" bestFit="1" customWidth="1"/>
    <col min="13583" max="13583" width="4.88671875" style="95" bestFit="1" customWidth="1"/>
    <col min="13584" max="13584" width="5.44140625" style="95" bestFit="1" customWidth="1"/>
    <col min="13585" max="13585" width="7.109375" style="95" bestFit="1" customWidth="1"/>
    <col min="13586" max="13586" width="9" style="95" bestFit="1" customWidth="1"/>
    <col min="13587" max="13587" width="5.6640625" style="95" customWidth="1"/>
    <col min="13588" max="13588" width="10.6640625" style="95" bestFit="1" customWidth="1"/>
    <col min="13589" max="13824" width="10.44140625" style="95"/>
    <col min="13825" max="13825" width="5.6640625" style="95" customWidth="1"/>
    <col min="13826" max="13826" width="0" style="95" hidden="1" customWidth="1"/>
    <col min="13827" max="13827" width="9.5546875" style="95" customWidth="1"/>
    <col min="13828" max="13828" width="12.6640625" style="95" bestFit="1" customWidth="1"/>
    <col min="13829" max="13829" width="10.44140625" style="95" customWidth="1"/>
    <col min="13830" max="13830" width="8" style="95" bestFit="1" customWidth="1"/>
    <col min="13831" max="13831" width="13.88671875" style="95" bestFit="1" customWidth="1"/>
    <col min="13832" max="13832" width="11.33203125" style="95" bestFit="1" customWidth="1"/>
    <col min="13833" max="13833" width="5.88671875" style="95" bestFit="1" customWidth="1"/>
    <col min="13834" max="13834" width="6.109375" style="95" bestFit="1" customWidth="1"/>
    <col min="13835" max="13835" width="7.109375" style="95" customWidth="1"/>
    <col min="13836" max="13837" width="6.6640625" style="95" bestFit="1" customWidth="1"/>
    <col min="13838" max="13838" width="5.88671875" style="95" bestFit="1" customWidth="1"/>
    <col min="13839" max="13839" width="4.88671875" style="95" bestFit="1" customWidth="1"/>
    <col min="13840" max="13840" width="5.44140625" style="95" bestFit="1" customWidth="1"/>
    <col min="13841" max="13841" width="7.109375" style="95" bestFit="1" customWidth="1"/>
    <col min="13842" max="13842" width="9" style="95" bestFit="1" customWidth="1"/>
    <col min="13843" max="13843" width="5.6640625" style="95" customWidth="1"/>
    <col min="13844" max="13844" width="10.6640625" style="95" bestFit="1" customWidth="1"/>
    <col min="13845" max="14080" width="10.44140625" style="95"/>
    <col min="14081" max="14081" width="5.6640625" style="95" customWidth="1"/>
    <col min="14082" max="14082" width="0" style="95" hidden="1" customWidth="1"/>
    <col min="14083" max="14083" width="9.5546875" style="95" customWidth="1"/>
    <col min="14084" max="14084" width="12.6640625" style="95" bestFit="1" customWidth="1"/>
    <col min="14085" max="14085" width="10.44140625" style="95" customWidth="1"/>
    <col min="14086" max="14086" width="8" style="95" bestFit="1" customWidth="1"/>
    <col min="14087" max="14087" width="13.88671875" style="95" bestFit="1" customWidth="1"/>
    <col min="14088" max="14088" width="11.33203125" style="95" bestFit="1" customWidth="1"/>
    <col min="14089" max="14089" width="5.88671875" style="95" bestFit="1" customWidth="1"/>
    <col min="14090" max="14090" width="6.109375" style="95" bestFit="1" customWidth="1"/>
    <col min="14091" max="14091" width="7.109375" style="95" customWidth="1"/>
    <col min="14092" max="14093" width="6.6640625" style="95" bestFit="1" customWidth="1"/>
    <col min="14094" max="14094" width="5.88671875" style="95" bestFit="1" customWidth="1"/>
    <col min="14095" max="14095" width="4.88671875" style="95" bestFit="1" customWidth="1"/>
    <col min="14096" max="14096" width="5.44140625" style="95" bestFit="1" customWidth="1"/>
    <col min="14097" max="14097" width="7.109375" style="95" bestFit="1" customWidth="1"/>
    <col min="14098" max="14098" width="9" style="95" bestFit="1" customWidth="1"/>
    <col min="14099" max="14099" width="5.6640625" style="95" customWidth="1"/>
    <col min="14100" max="14100" width="10.6640625" style="95" bestFit="1" customWidth="1"/>
    <col min="14101" max="14336" width="10.44140625" style="95"/>
    <col min="14337" max="14337" width="5.6640625" style="95" customWidth="1"/>
    <col min="14338" max="14338" width="0" style="95" hidden="1" customWidth="1"/>
    <col min="14339" max="14339" width="9.5546875" style="95" customWidth="1"/>
    <col min="14340" max="14340" width="12.6640625" style="95" bestFit="1" customWidth="1"/>
    <col min="14341" max="14341" width="10.44140625" style="95" customWidth="1"/>
    <col min="14342" max="14342" width="8" style="95" bestFit="1" customWidth="1"/>
    <col min="14343" max="14343" width="13.88671875" style="95" bestFit="1" customWidth="1"/>
    <col min="14344" max="14344" width="11.33203125" style="95" bestFit="1" customWidth="1"/>
    <col min="14345" max="14345" width="5.88671875" style="95" bestFit="1" customWidth="1"/>
    <col min="14346" max="14346" width="6.109375" style="95" bestFit="1" customWidth="1"/>
    <col min="14347" max="14347" width="7.109375" style="95" customWidth="1"/>
    <col min="14348" max="14349" width="6.6640625" style="95" bestFit="1" customWidth="1"/>
    <col min="14350" max="14350" width="5.88671875" style="95" bestFit="1" customWidth="1"/>
    <col min="14351" max="14351" width="4.88671875" style="95" bestFit="1" customWidth="1"/>
    <col min="14352" max="14352" width="5.44140625" style="95" bestFit="1" customWidth="1"/>
    <col min="14353" max="14353" width="7.109375" style="95" bestFit="1" customWidth="1"/>
    <col min="14354" max="14354" width="9" style="95" bestFit="1" customWidth="1"/>
    <col min="14355" max="14355" width="5.6640625" style="95" customWidth="1"/>
    <col min="14356" max="14356" width="10.6640625" style="95" bestFit="1" customWidth="1"/>
    <col min="14357" max="14592" width="10.44140625" style="95"/>
    <col min="14593" max="14593" width="5.6640625" style="95" customWidth="1"/>
    <col min="14594" max="14594" width="0" style="95" hidden="1" customWidth="1"/>
    <col min="14595" max="14595" width="9.5546875" style="95" customWidth="1"/>
    <col min="14596" max="14596" width="12.6640625" style="95" bestFit="1" customWidth="1"/>
    <col min="14597" max="14597" width="10.44140625" style="95" customWidth="1"/>
    <col min="14598" max="14598" width="8" style="95" bestFit="1" customWidth="1"/>
    <col min="14599" max="14599" width="13.88671875" style="95" bestFit="1" customWidth="1"/>
    <col min="14600" max="14600" width="11.33203125" style="95" bestFit="1" customWidth="1"/>
    <col min="14601" max="14601" width="5.88671875" style="95" bestFit="1" customWidth="1"/>
    <col min="14602" max="14602" width="6.109375" style="95" bestFit="1" customWidth="1"/>
    <col min="14603" max="14603" width="7.109375" style="95" customWidth="1"/>
    <col min="14604" max="14605" width="6.6640625" style="95" bestFit="1" customWidth="1"/>
    <col min="14606" max="14606" width="5.88671875" style="95" bestFit="1" customWidth="1"/>
    <col min="14607" max="14607" width="4.88671875" style="95" bestFit="1" customWidth="1"/>
    <col min="14608" max="14608" width="5.44140625" style="95" bestFit="1" customWidth="1"/>
    <col min="14609" max="14609" width="7.109375" style="95" bestFit="1" customWidth="1"/>
    <col min="14610" max="14610" width="9" style="95" bestFit="1" customWidth="1"/>
    <col min="14611" max="14611" width="5.6640625" style="95" customWidth="1"/>
    <col min="14612" max="14612" width="10.6640625" style="95" bestFit="1" customWidth="1"/>
    <col min="14613" max="14848" width="10.44140625" style="95"/>
    <col min="14849" max="14849" width="5.6640625" style="95" customWidth="1"/>
    <col min="14850" max="14850" width="0" style="95" hidden="1" customWidth="1"/>
    <col min="14851" max="14851" width="9.5546875" style="95" customWidth="1"/>
    <col min="14852" max="14852" width="12.6640625" style="95" bestFit="1" customWidth="1"/>
    <col min="14853" max="14853" width="10.44140625" style="95" customWidth="1"/>
    <col min="14854" max="14854" width="8" style="95" bestFit="1" customWidth="1"/>
    <col min="14855" max="14855" width="13.88671875" style="95" bestFit="1" customWidth="1"/>
    <col min="14856" max="14856" width="11.33203125" style="95" bestFit="1" customWidth="1"/>
    <col min="14857" max="14857" width="5.88671875" style="95" bestFit="1" customWidth="1"/>
    <col min="14858" max="14858" width="6.109375" style="95" bestFit="1" customWidth="1"/>
    <col min="14859" max="14859" width="7.109375" style="95" customWidth="1"/>
    <col min="14860" max="14861" width="6.6640625" style="95" bestFit="1" customWidth="1"/>
    <col min="14862" max="14862" width="5.88671875" style="95" bestFit="1" customWidth="1"/>
    <col min="14863" max="14863" width="4.88671875" style="95" bestFit="1" customWidth="1"/>
    <col min="14864" max="14864" width="5.44140625" style="95" bestFit="1" customWidth="1"/>
    <col min="14865" max="14865" width="7.109375" style="95" bestFit="1" customWidth="1"/>
    <col min="14866" max="14866" width="9" style="95" bestFit="1" customWidth="1"/>
    <col min="14867" max="14867" width="5.6640625" style="95" customWidth="1"/>
    <col min="14868" max="14868" width="10.6640625" style="95" bestFit="1" customWidth="1"/>
    <col min="14869" max="15104" width="10.44140625" style="95"/>
    <col min="15105" max="15105" width="5.6640625" style="95" customWidth="1"/>
    <col min="15106" max="15106" width="0" style="95" hidden="1" customWidth="1"/>
    <col min="15107" max="15107" width="9.5546875" style="95" customWidth="1"/>
    <col min="15108" max="15108" width="12.6640625" style="95" bestFit="1" customWidth="1"/>
    <col min="15109" max="15109" width="10.44140625" style="95" customWidth="1"/>
    <col min="15110" max="15110" width="8" style="95" bestFit="1" customWidth="1"/>
    <col min="15111" max="15111" width="13.88671875" style="95" bestFit="1" customWidth="1"/>
    <col min="15112" max="15112" width="11.33203125" style="95" bestFit="1" customWidth="1"/>
    <col min="15113" max="15113" width="5.88671875" style="95" bestFit="1" customWidth="1"/>
    <col min="15114" max="15114" width="6.109375" style="95" bestFit="1" customWidth="1"/>
    <col min="15115" max="15115" width="7.109375" style="95" customWidth="1"/>
    <col min="15116" max="15117" width="6.6640625" style="95" bestFit="1" customWidth="1"/>
    <col min="15118" max="15118" width="5.88671875" style="95" bestFit="1" customWidth="1"/>
    <col min="15119" max="15119" width="4.88671875" style="95" bestFit="1" customWidth="1"/>
    <col min="15120" max="15120" width="5.44140625" style="95" bestFit="1" customWidth="1"/>
    <col min="15121" max="15121" width="7.109375" style="95" bestFit="1" customWidth="1"/>
    <col min="15122" max="15122" width="9" style="95" bestFit="1" customWidth="1"/>
    <col min="15123" max="15123" width="5.6640625" style="95" customWidth="1"/>
    <col min="15124" max="15124" width="10.6640625" style="95" bestFit="1" customWidth="1"/>
    <col min="15125" max="15360" width="10.44140625" style="95"/>
    <col min="15361" max="15361" width="5.6640625" style="95" customWidth="1"/>
    <col min="15362" max="15362" width="0" style="95" hidden="1" customWidth="1"/>
    <col min="15363" max="15363" width="9.5546875" style="95" customWidth="1"/>
    <col min="15364" max="15364" width="12.6640625" style="95" bestFit="1" customWidth="1"/>
    <col min="15365" max="15365" width="10.44140625" style="95" customWidth="1"/>
    <col min="15366" max="15366" width="8" style="95" bestFit="1" customWidth="1"/>
    <col min="15367" max="15367" width="13.88671875" style="95" bestFit="1" customWidth="1"/>
    <col min="15368" max="15368" width="11.33203125" style="95" bestFit="1" customWidth="1"/>
    <col min="15369" max="15369" width="5.88671875" style="95" bestFit="1" customWidth="1"/>
    <col min="15370" max="15370" width="6.109375" style="95" bestFit="1" customWidth="1"/>
    <col min="15371" max="15371" width="7.109375" style="95" customWidth="1"/>
    <col min="15372" max="15373" width="6.6640625" style="95" bestFit="1" customWidth="1"/>
    <col min="15374" max="15374" width="5.88671875" style="95" bestFit="1" customWidth="1"/>
    <col min="15375" max="15375" width="4.88671875" style="95" bestFit="1" customWidth="1"/>
    <col min="15376" max="15376" width="5.44140625" style="95" bestFit="1" customWidth="1"/>
    <col min="15377" max="15377" width="7.109375" style="95" bestFit="1" customWidth="1"/>
    <col min="15378" max="15378" width="9" style="95" bestFit="1" customWidth="1"/>
    <col min="15379" max="15379" width="5.6640625" style="95" customWidth="1"/>
    <col min="15380" max="15380" width="10.6640625" style="95" bestFit="1" customWidth="1"/>
    <col min="15381" max="15616" width="10.44140625" style="95"/>
    <col min="15617" max="15617" width="5.6640625" style="95" customWidth="1"/>
    <col min="15618" max="15618" width="0" style="95" hidden="1" customWidth="1"/>
    <col min="15619" max="15619" width="9.5546875" style="95" customWidth="1"/>
    <col min="15620" max="15620" width="12.6640625" style="95" bestFit="1" customWidth="1"/>
    <col min="15621" max="15621" width="10.44140625" style="95" customWidth="1"/>
    <col min="15622" max="15622" width="8" style="95" bestFit="1" customWidth="1"/>
    <col min="15623" max="15623" width="13.88671875" style="95" bestFit="1" customWidth="1"/>
    <col min="15624" max="15624" width="11.33203125" style="95" bestFit="1" customWidth="1"/>
    <col min="15625" max="15625" width="5.88671875" style="95" bestFit="1" customWidth="1"/>
    <col min="15626" max="15626" width="6.109375" style="95" bestFit="1" customWidth="1"/>
    <col min="15627" max="15627" width="7.109375" style="95" customWidth="1"/>
    <col min="15628" max="15629" width="6.6640625" style="95" bestFit="1" customWidth="1"/>
    <col min="15630" max="15630" width="5.88671875" style="95" bestFit="1" customWidth="1"/>
    <col min="15631" max="15631" width="4.88671875" style="95" bestFit="1" customWidth="1"/>
    <col min="15632" max="15632" width="5.44140625" style="95" bestFit="1" customWidth="1"/>
    <col min="15633" max="15633" width="7.109375" style="95" bestFit="1" customWidth="1"/>
    <col min="15634" max="15634" width="9" style="95" bestFit="1" customWidth="1"/>
    <col min="15635" max="15635" width="5.6640625" style="95" customWidth="1"/>
    <col min="15636" max="15636" width="10.6640625" style="95" bestFit="1" customWidth="1"/>
    <col min="15637" max="15872" width="10.44140625" style="95"/>
    <col min="15873" max="15873" width="5.6640625" style="95" customWidth="1"/>
    <col min="15874" max="15874" width="0" style="95" hidden="1" customWidth="1"/>
    <col min="15875" max="15875" width="9.5546875" style="95" customWidth="1"/>
    <col min="15876" max="15876" width="12.6640625" style="95" bestFit="1" customWidth="1"/>
    <col min="15877" max="15877" width="10.44140625" style="95" customWidth="1"/>
    <col min="15878" max="15878" width="8" style="95" bestFit="1" customWidth="1"/>
    <col min="15879" max="15879" width="13.88671875" style="95" bestFit="1" customWidth="1"/>
    <col min="15880" max="15880" width="11.33203125" style="95" bestFit="1" customWidth="1"/>
    <col min="15881" max="15881" width="5.88671875" style="95" bestFit="1" customWidth="1"/>
    <col min="15882" max="15882" width="6.109375" style="95" bestFit="1" customWidth="1"/>
    <col min="15883" max="15883" width="7.109375" style="95" customWidth="1"/>
    <col min="15884" max="15885" width="6.6640625" style="95" bestFit="1" customWidth="1"/>
    <col min="15886" max="15886" width="5.88671875" style="95" bestFit="1" customWidth="1"/>
    <col min="15887" max="15887" width="4.88671875" style="95" bestFit="1" customWidth="1"/>
    <col min="15888" max="15888" width="5.44140625" style="95" bestFit="1" customWidth="1"/>
    <col min="15889" max="15889" width="7.109375" style="95" bestFit="1" customWidth="1"/>
    <col min="15890" max="15890" width="9" style="95" bestFit="1" customWidth="1"/>
    <col min="15891" max="15891" width="5.6640625" style="95" customWidth="1"/>
    <col min="15892" max="15892" width="10.6640625" style="95" bestFit="1" customWidth="1"/>
    <col min="15893" max="16128" width="10.44140625" style="95"/>
    <col min="16129" max="16129" width="5.6640625" style="95" customWidth="1"/>
    <col min="16130" max="16130" width="0" style="95" hidden="1" customWidth="1"/>
    <col min="16131" max="16131" width="9.5546875" style="95" customWidth="1"/>
    <col min="16132" max="16132" width="12.6640625" style="95" bestFit="1" customWidth="1"/>
    <col min="16133" max="16133" width="10.44140625" style="95" customWidth="1"/>
    <col min="16134" max="16134" width="8" style="95" bestFit="1" customWidth="1"/>
    <col min="16135" max="16135" width="13.88671875" style="95" bestFit="1" customWidth="1"/>
    <col min="16136" max="16136" width="11.33203125" style="95" bestFit="1" customWidth="1"/>
    <col min="16137" max="16137" width="5.88671875" style="95" bestFit="1" customWidth="1"/>
    <col min="16138" max="16138" width="6.109375" style="95" bestFit="1" customWidth="1"/>
    <col min="16139" max="16139" width="7.109375" style="95" customWidth="1"/>
    <col min="16140" max="16141" width="6.6640625" style="95" bestFit="1" customWidth="1"/>
    <col min="16142" max="16142" width="5.88671875" style="95" bestFit="1" customWidth="1"/>
    <col min="16143" max="16143" width="4.88671875" style="95" bestFit="1" customWidth="1"/>
    <col min="16144" max="16144" width="5.44140625" style="95" bestFit="1" customWidth="1"/>
    <col min="16145" max="16145" width="7.109375" style="95" bestFit="1" customWidth="1"/>
    <col min="16146" max="16146" width="9" style="95" bestFit="1" customWidth="1"/>
    <col min="16147" max="16147" width="5.6640625" style="95" customWidth="1"/>
    <col min="16148" max="16148" width="10.6640625" style="95" bestFit="1" customWidth="1"/>
    <col min="16149" max="16384" width="10.44140625" style="95"/>
  </cols>
  <sheetData>
    <row r="1" spans="1:20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20" s="230" customFormat="1" ht="15.6" x14ac:dyDescent="0.25">
      <c r="A2" s="230" t="s">
        <v>46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20" ht="12" customHeight="1" x14ac:dyDescent="0.25">
      <c r="C3" s="153"/>
      <c r="D3" s="153"/>
      <c r="E3" s="157"/>
      <c r="O3" s="95"/>
      <c r="P3" s="95"/>
      <c r="R3" s="158"/>
      <c r="S3" s="159"/>
      <c r="T3" s="160"/>
    </row>
    <row r="4" spans="1:20" ht="15.6" x14ac:dyDescent="0.25">
      <c r="A4" s="1">
        <v>1.1574074074074073E-5</v>
      </c>
      <c r="C4" s="153" t="s">
        <v>30</v>
      </c>
      <c r="F4" s="162"/>
      <c r="G4" s="163"/>
      <c r="J4" s="164"/>
      <c r="K4" s="338"/>
      <c r="L4" s="338"/>
      <c r="M4" s="338"/>
      <c r="N4" s="338"/>
      <c r="O4" s="338"/>
      <c r="P4" s="338"/>
      <c r="Q4" s="338"/>
      <c r="S4" s="165"/>
      <c r="T4" s="160"/>
    </row>
    <row r="5" spans="1:20" ht="13.8" thickBot="1" x14ac:dyDescent="0.3">
      <c r="F5" s="163"/>
      <c r="G5" s="163"/>
      <c r="I5" s="328" t="s">
        <v>95</v>
      </c>
      <c r="K5" s="166"/>
      <c r="L5" s="166"/>
      <c r="M5" s="166"/>
      <c r="N5" s="166"/>
      <c r="O5" s="166"/>
      <c r="P5" s="166"/>
      <c r="Q5" s="166"/>
    </row>
    <row r="6" spans="1:20" ht="21" thickBot="1" x14ac:dyDescent="0.3">
      <c r="A6" s="169" t="s">
        <v>9</v>
      </c>
      <c r="B6" s="216" t="s">
        <v>0</v>
      </c>
      <c r="C6" s="170" t="s">
        <v>1</v>
      </c>
      <c r="D6" s="171" t="s">
        <v>2</v>
      </c>
      <c r="E6" s="172" t="s">
        <v>15</v>
      </c>
      <c r="F6" s="59" t="s">
        <v>4</v>
      </c>
      <c r="G6" s="273" t="s">
        <v>49</v>
      </c>
      <c r="H6" s="59" t="s">
        <v>16</v>
      </c>
      <c r="I6" s="173" t="s">
        <v>6</v>
      </c>
      <c r="J6" s="325"/>
      <c r="K6" s="270" t="s">
        <v>43</v>
      </c>
      <c r="L6" s="248" t="s">
        <v>12</v>
      </c>
      <c r="M6" s="218" t="s">
        <v>17</v>
      </c>
      <c r="N6" s="248" t="s">
        <v>18</v>
      </c>
      <c r="O6" s="248" t="s">
        <v>11</v>
      </c>
      <c r="P6" s="220" t="s">
        <v>31</v>
      </c>
      <c r="Q6" s="248" t="s">
        <v>14</v>
      </c>
      <c r="R6" s="174" t="s">
        <v>5</v>
      </c>
      <c r="S6" s="249" t="s">
        <v>7</v>
      </c>
      <c r="T6" s="175" t="s">
        <v>3</v>
      </c>
    </row>
    <row r="7" spans="1:20" x14ac:dyDescent="0.25">
      <c r="A7" s="176">
        <f>A8</f>
        <v>1</v>
      </c>
      <c r="B7" s="176"/>
      <c r="C7" s="177"/>
      <c r="D7" s="178"/>
      <c r="E7" s="179"/>
      <c r="F7" s="180"/>
      <c r="G7" s="180"/>
      <c r="H7" s="180"/>
      <c r="I7" s="180"/>
      <c r="J7" s="181" t="s">
        <v>10</v>
      </c>
      <c r="K7" s="234">
        <v>16.260000000000002</v>
      </c>
      <c r="L7" s="234">
        <v>1.4</v>
      </c>
      <c r="M7" s="234">
        <v>7.28</v>
      </c>
      <c r="N7" s="234">
        <v>28.14</v>
      </c>
      <c r="O7" s="234">
        <v>4.72</v>
      </c>
      <c r="P7" s="234">
        <v>25.12</v>
      </c>
      <c r="Q7" s="236">
        <v>1.7768518518518522E-3</v>
      </c>
      <c r="R7" s="182">
        <f>SUM(J9:Q9)</f>
        <v>3687</v>
      </c>
      <c r="S7" s="292"/>
      <c r="T7" s="183"/>
    </row>
    <row r="8" spans="1:20" x14ac:dyDescent="0.25">
      <c r="A8" s="184">
        <v>1</v>
      </c>
      <c r="B8" s="184">
        <v>98</v>
      </c>
      <c r="C8" s="185" t="s">
        <v>64</v>
      </c>
      <c r="D8" s="186" t="s">
        <v>65</v>
      </c>
      <c r="E8" s="187" t="s">
        <v>66</v>
      </c>
      <c r="F8" s="188" t="s">
        <v>67</v>
      </c>
      <c r="G8" s="188" t="s">
        <v>68</v>
      </c>
      <c r="H8" s="188"/>
      <c r="I8" s="189">
        <v>36</v>
      </c>
      <c r="J8" s="190" t="s">
        <v>19</v>
      </c>
      <c r="K8" s="191" t="s">
        <v>97</v>
      </c>
      <c r="L8" s="191"/>
      <c r="M8" s="191"/>
      <c r="N8" s="191" t="s">
        <v>120</v>
      </c>
      <c r="O8" s="191" t="s">
        <v>123</v>
      </c>
      <c r="P8" s="191"/>
      <c r="Q8" s="192"/>
      <c r="R8" s="193">
        <f>SUM(J9:Q9)</f>
        <v>3687</v>
      </c>
      <c r="S8" s="193" t="str">
        <f>IF(ISBLANK(R8),"",IF(R8&gt;=4200,"I A",IF(R8&gt;=3400,"II A",IF(R8&gt;=2600,"III A",IF(R8&gt;=2100,"I JA",IF(R8&gt;=1700,"II JA",IF(R8&gt;=1400,"III JA")))))))</f>
        <v>II A</v>
      </c>
      <c r="T8" s="194" t="s">
        <v>69</v>
      </c>
    </row>
    <row r="9" spans="1:20" ht="13.8" thickBot="1" x14ac:dyDescent="0.3">
      <c r="A9" s="195">
        <f>A8</f>
        <v>1</v>
      </c>
      <c r="B9" s="195"/>
      <c r="C9" s="196"/>
      <c r="D9" s="197"/>
      <c r="E9" s="198"/>
      <c r="F9" s="199"/>
      <c r="G9" s="199"/>
      <c r="H9" s="199"/>
      <c r="I9" s="199"/>
      <c r="J9" s="200" t="s">
        <v>6</v>
      </c>
      <c r="K9" s="201">
        <f>IF(ISBLANK(K7),"",INT(9.23076*(26.7-K7)^1.835))</f>
        <v>683</v>
      </c>
      <c r="L9" s="201">
        <f>IF(ISBLANK(L7),"",INT(1.84523*(L7*100-75)^1.348))</f>
        <v>512</v>
      </c>
      <c r="M9" s="201">
        <f>IF(ISBLANK(M7),"",INT(56.0211*(M7-1.5)^1.05))</f>
        <v>353</v>
      </c>
      <c r="N9" s="201">
        <f>IF(ISBLANK(N7),"",INT(4.99087*(42.5-N7)^1.81))</f>
        <v>620</v>
      </c>
      <c r="O9" s="201">
        <f>IF(ISBLANK(O7),"",INT(0.188807*(O7*100-210)^1.41))</f>
        <v>485</v>
      </c>
      <c r="P9" s="201">
        <f>IF(ISBLANK(P7),"",INT(15.9803*(P7-3.8)^1.04))</f>
        <v>385</v>
      </c>
      <c r="Q9" s="202">
        <f>IF(ISBLANK(Q7),"",INT(0.11193*(254-(Q7/$A$4))^1.88))</f>
        <v>649</v>
      </c>
      <c r="R9" s="203">
        <f>SUM(J9:Q9)</f>
        <v>3687</v>
      </c>
      <c r="S9" s="293"/>
      <c r="T9" s="204"/>
    </row>
    <row r="10" spans="1:20" x14ac:dyDescent="0.25">
      <c r="A10" s="176">
        <f>A11</f>
        <v>2</v>
      </c>
      <c r="B10" s="176"/>
      <c r="C10" s="177"/>
      <c r="D10" s="178"/>
      <c r="E10" s="179"/>
      <c r="F10" s="180"/>
      <c r="G10" s="180"/>
      <c r="H10" s="180"/>
      <c r="I10" s="180"/>
      <c r="J10" s="181" t="s">
        <v>10</v>
      </c>
      <c r="K10" s="234">
        <v>17.899999999999999</v>
      </c>
      <c r="L10" s="234">
        <v>1.31</v>
      </c>
      <c r="M10" s="234">
        <v>8.1199999999999992</v>
      </c>
      <c r="N10" s="234">
        <v>29.16</v>
      </c>
      <c r="O10" s="234">
        <v>4.7</v>
      </c>
      <c r="P10" s="234">
        <v>24.84</v>
      </c>
      <c r="Q10" s="236">
        <v>1.8804398148148148E-3</v>
      </c>
      <c r="R10" s="182">
        <f>SUM(J12:Q12)</f>
        <v>3270</v>
      </c>
      <c r="S10" s="292"/>
      <c r="T10" s="183"/>
    </row>
    <row r="11" spans="1:20" x14ac:dyDescent="0.25">
      <c r="A11" s="184">
        <v>2</v>
      </c>
      <c r="B11" s="184">
        <v>17</v>
      </c>
      <c r="C11" s="185" t="s">
        <v>57</v>
      </c>
      <c r="D11" s="186" t="s">
        <v>58</v>
      </c>
      <c r="E11" s="187">
        <v>39576</v>
      </c>
      <c r="F11" s="188" t="s">
        <v>54</v>
      </c>
      <c r="G11" s="188" t="s">
        <v>55</v>
      </c>
      <c r="H11" s="274"/>
      <c r="I11" s="189">
        <v>32</v>
      </c>
      <c r="J11" s="190" t="s">
        <v>19</v>
      </c>
      <c r="K11" s="191" t="s">
        <v>97</v>
      </c>
      <c r="L11" s="191"/>
      <c r="M11" s="191"/>
      <c r="N11" s="191" t="s">
        <v>120</v>
      </c>
      <c r="O11" s="191" t="s">
        <v>124</v>
      </c>
      <c r="P11" s="191"/>
      <c r="Q11" s="192"/>
      <c r="R11" s="193">
        <f>SUM(J12:Q12)</f>
        <v>3270</v>
      </c>
      <c r="S11" s="193" t="str">
        <f>IF(ISBLANK(R11),"",IF(R11&gt;=4200,"I A",IF(R11&gt;=3400,"II A",IF(R11&gt;=2600,"III A",IF(R11&gt;=2100,"I JA",IF(R11&gt;=1700,"II JA",IF(R11&gt;=1400,"III JA")))))))</f>
        <v>III A</v>
      </c>
      <c r="T11" s="194" t="s">
        <v>59</v>
      </c>
    </row>
    <row r="12" spans="1:20" ht="13.8" thickBot="1" x14ac:dyDescent="0.3">
      <c r="A12" s="195">
        <f>A11</f>
        <v>2</v>
      </c>
      <c r="B12" s="195"/>
      <c r="C12" s="196"/>
      <c r="D12" s="197"/>
      <c r="E12" s="198"/>
      <c r="F12" s="199"/>
      <c r="G12" s="199"/>
      <c r="H12" s="199"/>
      <c r="I12" s="199"/>
      <c r="J12" s="200" t="s">
        <v>6</v>
      </c>
      <c r="K12" s="201">
        <f>IF(ISBLANK(K10),"",INT(9.23076*(26.7-K10)^1.835))</f>
        <v>499</v>
      </c>
      <c r="L12" s="201">
        <f>IF(ISBLANK(L10),"",INT(1.84523*(L10*100-75)^1.348))</f>
        <v>419</v>
      </c>
      <c r="M12" s="201">
        <f>IF(ISBLANK(M10),"",INT(56.0211*(M10-1.5)^1.05))</f>
        <v>407</v>
      </c>
      <c r="N12" s="201">
        <f>IF(ISBLANK(N10),"",INT(4.99087*(42.5-N10)^1.81))</f>
        <v>542</v>
      </c>
      <c r="O12" s="201">
        <f>IF(ISBLANK(O10),"",INT(0.188807*(O10*100-210)^1.41))</f>
        <v>479</v>
      </c>
      <c r="P12" s="201">
        <f>IF(ISBLANK(P10),"",INT(15.9803*(P10-3.8)^1.04))</f>
        <v>379</v>
      </c>
      <c r="Q12" s="202">
        <f>IF(ISBLANK(Q10),"",INT(0.11193*(254-(Q10/$A$4))^1.88))</f>
        <v>545</v>
      </c>
      <c r="R12" s="203">
        <f>SUM(J12:Q12)</f>
        <v>3270</v>
      </c>
      <c r="S12" s="293"/>
      <c r="T12" s="204"/>
    </row>
    <row r="13" spans="1:20" x14ac:dyDescent="0.25">
      <c r="A13" s="176">
        <f>A14</f>
        <v>3</v>
      </c>
      <c r="B13" s="176"/>
      <c r="C13" s="177"/>
      <c r="D13" s="178"/>
      <c r="E13" s="179"/>
      <c r="F13" s="180"/>
      <c r="G13" s="180"/>
      <c r="H13" s="180"/>
      <c r="I13" s="180"/>
      <c r="J13" s="181" t="s">
        <v>10</v>
      </c>
      <c r="K13" s="234">
        <v>17.920000000000002</v>
      </c>
      <c r="L13" s="234">
        <v>1.37</v>
      </c>
      <c r="M13" s="234">
        <v>6.81</v>
      </c>
      <c r="N13" s="234">
        <v>30.7</v>
      </c>
      <c r="O13" s="234">
        <v>4.1900000000000004</v>
      </c>
      <c r="P13" s="234">
        <v>12</v>
      </c>
      <c r="Q13" s="236">
        <v>2.0988425925925927E-3</v>
      </c>
      <c r="R13" s="182">
        <f>SUM(J15:Q15)</f>
        <v>2582</v>
      </c>
      <c r="S13" s="292"/>
      <c r="T13" s="183"/>
    </row>
    <row r="14" spans="1:20" x14ac:dyDescent="0.25">
      <c r="A14" s="184">
        <v>3</v>
      </c>
      <c r="B14" s="184">
        <v>15</v>
      </c>
      <c r="C14" s="185" t="s">
        <v>51</v>
      </c>
      <c r="D14" s="186" t="s">
        <v>52</v>
      </c>
      <c r="E14" s="187" t="s">
        <v>53</v>
      </c>
      <c r="F14" s="188" t="s">
        <v>54</v>
      </c>
      <c r="G14" s="188" t="s">
        <v>55</v>
      </c>
      <c r="H14" s="188"/>
      <c r="I14" s="189">
        <v>28</v>
      </c>
      <c r="J14" s="190" t="s">
        <v>19</v>
      </c>
      <c r="K14" s="191" t="s">
        <v>97</v>
      </c>
      <c r="L14" s="191"/>
      <c r="M14" s="191"/>
      <c r="N14" s="191" t="s">
        <v>120</v>
      </c>
      <c r="O14" s="191" t="s">
        <v>125</v>
      </c>
      <c r="P14" s="191"/>
      <c r="Q14" s="192"/>
      <c r="R14" s="193">
        <f>SUM(J15:Q15)</f>
        <v>2582</v>
      </c>
      <c r="S14" s="193" t="str">
        <f>IF(ISBLANK(R14),"",IF(R14&gt;=4200,"I A",IF(R14&gt;=3400,"II A",IF(R14&gt;=2600,"III A",IF(R14&gt;=2100,"I JA",IF(R14&gt;=1700,"II JA",IF(R14&gt;=1400,"III JA")))))))</f>
        <v>I JA</v>
      </c>
      <c r="T14" s="194" t="s">
        <v>56</v>
      </c>
    </row>
    <row r="15" spans="1:20" ht="13.8" thickBot="1" x14ac:dyDescent="0.3">
      <c r="A15" s="195">
        <f>A14</f>
        <v>3</v>
      </c>
      <c r="B15" s="195"/>
      <c r="C15" s="196"/>
      <c r="D15" s="197"/>
      <c r="E15" s="198"/>
      <c r="F15" s="199"/>
      <c r="G15" s="199"/>
      <c r="H15" s="199"/>
      <c r="I15" s="199"/>
      <c r="J15" s="200" t="s">
        <v>6</v>
      </c>
      <c r="K15" s="201">
        <f>IF(ISBLANK(K13),"",INT(9.23076*(26.7-K13)^1.835))</f>
        <v>497</v>
      </c>
      <c r="L15" s="201">
        <f>IF(ISBLANK(L13),"",INT(1.84523*(L13*100-75)^1.348))</f>
        <v>481</v>
      </c>
      <c r="M15" s="201">
        <f>IF(ISBLANK(M13),"",INT(56.0211*(M13-1.5)^1.05))</f>
        <v>323</v>
      </c>
      <c r="N15" s="201">
        <f>IF(ISBLANK(N13),"",INT(4.99087*(42.5-N13)^1.81))</f>
        <v>434</v>
      </c>
      <c r="O15" s="201">
        <f>IF(ISBLANK(O13),"",INT(0.188807*(O13*100-210)^1.41))</f>
        <v>352</v>
      </c>
      <c r="P15" s="201">
        <f>IF(ISBLANK(P13),"",INT(15.9803*(P13-3.8)^1.04))</f>
        <v>142</v>
      </c>
      <c r="Q15" s="202">
        <f>IF(ISBLANK(Q13),"",INT(0.11193*(254-(Q13/$A$4))^1.88))</f>
        <v>353</v>
      </c>
      <c r="R15" s="203">
        <f>SUM(J15:Q15)</f>
        <v>2582</v>
      </c>
      <c r="S15" s="293"/>
      <c r="T15" s="204"/>
    </row>
    <row r="16" spans="1:20" x14ac:dyDescent="0.25">
      <c r="A16" s="176">
        <f>A17</f>
        <v>4</v>
      </c>
      <c r="B16" s="176"/>
      <c r="C16" s="177"/>
      <c r="D16" s="178"/>
      <c r="E16" s="179"/>
      <c r="F16" s="180"/>
      <c r="G16" s="180"/>
      <c r="H16" s="180"/>
      <c r="I16" s="180"/>
      <c r="J16" s="181" t="s">
        <v>10</v>
      </c>
      <c r="K16" s="234">
        <v>20.57</v>
      </c>
      <c r="L16" s="234">
        <v>1.28</v>
      </c>
      <c r="M16" s="234">
        <v>7.54</v>
      </c>
      <c r="N16" s="234">
        <v>30.89</v>
      </c>
      <c r="O16" s="234">
        <v>3.97</v>
      </c>
      <c r="P16" s="234">
        <v>16.559999999999999</v>
      </c>
      <c r="Q16" s="236">
        <v>2.1601851851851851E-3</v>
      </c>
      <c r="R16" s="182">
        <f>SUM(J18:Q18)</f>
        <v>2270</v>
      </c>
      <c r="S16" s="292"/>
      <c r="T16" s="183"/>
    </row>
    <row r="17" spans="1:20" x14ac:dyDescent="0.25">
      <c r="A17" s="184">
        <v>4</v>
      </c>
      <c r="B17" s="184">
        <v>21</v>
      </c>
      <c r="C17" s="185" t="s">
        <v>60</v>
      </c>
      <c r="D17" s="186" t="s">
        <v>61</v>
      </c>
      <c r="E17" s="187" t="s">
        <v>62</v>
      </c>
      <c r="F17" s="188" t="s">
        <v>63</v>
      </c>
      <c r="G17" s="188" t="s">
        <v>55</v>
      </c>
      <c r="H17" s="188"/>
      <c r="I17" s="189">
        <v>26</v>
      </c>
      <c r="J17" s="190" t="s">
        <v>19</v>
      </c>
      <c r="K17" s="191" t="s">
        <v>97</v>
      </c>
      <c r="L17" s="191"/>
      <c r="M17" s="191"/>
      <c r="N17" s="191" t="s">
        <v>120</v>
      </c>
      <c r="O17" s="191" t="s">
        <v>125</v>
      </c>
      <c r="P17" s="191"/>
      <c r="Q17" s="192"/>
      <c r="R17" s="193">
        <f>SUM(J18:Q18)</f>
        <v>2270</v>
      </c>
      <c r="S17" s="193" t="str">
        <f>IF(ISBLANK(R17),"",IF(R17&gt;=4200,"I A",IF(R17&gt;=3400,"II A",IF(R17&gt;=2600,"III A",IF(R17&gt;=2100,"I JA",IF(R17&gt;=1700,"II JA",IF(R17&gt;=1400,"III JA")))))))</f>
        <v>I JA</v>
      </c>
      <c r="T17" s="194" t="s">
        <v>56</v>
      </c>
    </row>
    <row r="18" spans="1:20" ht="13.8" thickBot="1" x14ac:dyDescent="0.3">
      <c r="A18" s="195">
        <f>A17</f>
        <v>4</v>
      </c>
      <c r="B18" s="195"/>
      <c r="C18" s="196"/>
      <c r="D18" s="197"/>
      <c r="E18" s="198"/>
      <c r="F18" s="199"/>
      <c r="G18" s="199"/>
      <c r="H18" s="199"/>
      <c r="I18" s="199"/>
      <c r="J18" s="200" t="s">
        <v>6</v>
      </c>
      <c r="K18" s="201">
        <f>IF(ISBLANK(K16),"",INT(9.23076*(26.7-K16)^1.835))</f>
        <v>257</v>
      </c>
      <c r="L18" s="201">
        <f>IF(ISBLANK(L16),"",INT(1.84523*(L16*100-75)^1.348))</f>
        <v>389</v>
      </c>
      <c r="M18" s="201">
        <f>IF(ISBLANK(M16),"",INT(56.0211*(M16-1.5)^1.05))</f>
        <v>370</v>
      </c>
      <c r="N18" s="201">
        <f>IF(ISBLANK(N16),"",INT(4.99087*(42.5-N16)^1.81))</f>
        <v>422</v>
      </c>
      <c r="O18" s="201">
        <f>IF(ISBLANK(O16),"",INT(0.188807*(O16*100-210)^1.41))</f>
        <v>301</v>
      </c>
      <c r="P18" s="201">
        <f>IF(ISBLANK(P16),"",INT(15.9803*(P16-3.8)^1.04))</f>
        <v>225</v>
      </c>
      <c r="Q18" s="202">
        <f>IF(ISBLANK(Q16),"",INT(0.11193*(254-(Q16/$A$4))^1.88))</f>
        <v>306</v>
      </c>
      <c r="R18" s="203">
        <f>SUM(J18:Q18)</f>
        <v>2270</v>
      </c>
      <c r="S18" s="293"/>
      <c r="T18" s="204"/>
    </row>
  </sheetData>
  <sortState ref="A7:WWB18">
    <sortCondition descending="1" ref="R7:R18"/>
  </sortState>
  <mergeCells count="1">
    <mergeCell ref="K4:Q4"/>
  </mergeCells>
  <printOptions horizontalCentered="1"/>
  <pageMargins left="0.15748031496062992" right="0.15748031496062992" top="0.31496062992125984" bottom="0.39370078740157483" header="0.39370078740157483" footer="0.39370078740157483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ColWidth="9.109375" defaultRowHeight="13.2" x14ac:dyDescent="0.25"/>
  <cols>
    <col min="1" max="1" width="5.6640625" style="38" customWidth="1"/>
    <col min="2" max="2" width="3.6640625" style="38" customWidth="1"/>
    <col min="3" max="3" width="12.5546875" style="38" customWidth="1"/>
    <col min="4" max="4" width="15.44140625" style="38" bestFit="1" customWidth="1"/>
    <col min="5" max="5" width="10.6640625" style="53" customWidth="1"/>
    <col min="6" max="6" width="15" style="64" customWidth="1"/>
    <col min="7" max="7" width="17.5546875" style="64" bestFit="1" customWidth="1"/>
    <col min="8" max="8" width="14.109375" style="64" hidden="1" customWidth="1"/>
    <col min="9" max="9" width="12.6640625" style="224" customWidth="1"/>
    <col min="10" max="10" width="5.33203125" style="3" hidden="1" customWidth="1"/>
    <col min="11" max="11" width="17.5546875" style="45" bestFit="1" customWidth="1"/>
    <col min="12" max="12" width="23" style="38" bestFit="1" customWidth="1"/>
    <col min="13" max="16384" width="9.109375" style="38"/>
  </cols>
  <sheetData>
    <row r="1" spans="1:11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22"/>
    </row>
    <row r="2" spans="1:11" s="230" customFormat="1" ht="15.6" x14ac:dyDescent="0.25">
      <c r="A2" s="230" t="s">
        <v>47</v>
      </c>
      <c r="D2" s="231"/>
      <c r="E2" s="232"/>
      <c r="F2" s="232"/>
      <c r="G2" s="233"/>
      <c r="H2" s="233"/>
      <c r="I2" s="2"/>
      <c r="J2" s="2"/>
      <c r="K2" s="2"/>
    </row>
    <row r="3" spans="1:11" s="45" customFormat="1" ht="12" customHeight="1" x14ac:dyDescent="0.25">
      <c r="A3" s="38"/>
      <c r="B3" s="38"/>
      <c r="C3" s="38"/>
      <c r="D3" s="39"/>
      <c r="E3" s="40"/>
      <c r="F3" s="41"/>
      <c r="G3" s="41"/>
      <c r="H3" s="41"/>
      <c r="I3" s="224"/>
      <c r="J3" s="3"/>
      <c r="K3" s="72"/>
    </row>
    <row r="4" spans="1:11" s="14" customFormat="1" ht="15.6" x14ac:dyDescent="0.25">
      <c r="C4" s="4" t="s">
        <v>23</v>
      </c>
      <c r="D4" s="4"/>
      <c r="E4" s="5"/>
      <c r="F4" s="5"/>
      <c r="G4" s="5"/>
      <c r="H4" s="34"/>
      <c r="I4" s="225"/>
      <c r="J4" s="2"/>
    </row>
    <row r="5" spans="1:11" s="14" customFormat="1" ht="18" customHeight="1" thickBot="1" x14ac:dyDescent="0.3">
      <c r="C5" s="4"/>
      <c r="D5" s="4" t="s">
        <v>22</v>
      </c>
      <c r="E5" s="9"/>
      <c r="F5" s="35"/>
      <c r="G5" s="329" t="s">
        <v>50</v>
      </c>
      <c r="H5" s="16"/>
      <c r="I5" s="330" t="s">
        <v>96</v>
      </c>
      <c r="J5" s="2"/>
      <c r="K5" s="11"/>
    </row>
    <row r="6" spans="1:11" s="13" customFormat="1" ht="18" customHeight="1" thickBot="1" x14ac:dyDescent="0.3">
      <c r="A6" s="124" t="s">
        <v>9</v>
      </c>
      <c r="B6" s="78" t="s">
        <v>0</v>
      </c>
      <c r="C6" s="79" t="s">
        <v>1</v>
      </c>
      <c r="D6" s="21" t="s">
        <v>2</v>
      </c>
      <c r="E6" s="37" t="s">
        <v>15</v>
      </c>
      <c r="F6" s="80" t="s">
        <v>4</v>
      </c>
      <c r="G6" s="241" t="s">
        <v>49</v>
      </c>
      <c r="H6" s="23" t="s">
        <v>16</v>
      </c>
      <c r="I6" s="226" t="s">
        <v>5</v>
      </c>
      <c r="J6" s="227" t="s">
        <v>7</v>
      </c>
      <c r="K6" s="25" t="s">
        <v>3</v>
      </c>
    </row>
    <row r="7" spans="1:11" s="7" customFormat="1" ht="18" customHeight="1" x14ac:dyDescent="0.25">
      <c r="A7" s="27">
        <v>1</v>
      </c>
      <c r="B7" s="98">
        <v>12</v>
      </c>
      <c r="C7" s="99" t="s">
        <v>83</v>
      </c>
      <c r="D7" s="100" t="s">
        <v>84</v>
      </c>
      <c r="E7" s="101" t="s">
        <v>85</v>
      </c>
      <c r="F7" s="102" t="s">
        <v>54</v>
      </c>
      <c r="G7" s="102" t="s">
        <v>55</v>
      </c>
      <c r="H7" s="102"/>
      <c r="I7" s="229">
        <v>12.75</v>
      </c>
      <c r="J7" s="228"/>
      <c r="K7" s="103" t="s">
        <v>56</v>
      </c>
    </row>
    <row r="8" spans="1:11" s="7" customFormat="1" ht="18" customHeight="1" x14ac:dyDescent="0.25">
      <c r="A8" s="27">
        <v>2</v>
      </c>
      <c r="B8" s="98">
        <v>97</v>
      </c>
      <c r="C8" s="99" t="s">
        <v>70</v>
      </c>
      <c r="D8" s="100" t="s">
        <v>71</v>
      </c>
      <c r="E8" s="101" t="s">
        <v>72</v>
      </c>
      <c r="F8" s="102" t="s">
        <v>73</v>
      </c>
      <c r="G8" s="102" t="s">
        <v>74</v>
      </c>
      <c r="H8" s="102"/>
      <c r="I8" s="229">
        <v>13.02</v>
      </c>
      <c r="J8" s="228"/>
      <c r="K8" s="103" t="s">
        <v>75</v>
      </c>
    </row>
    <row r="9" spans="1:11" s="7" customFormat="1" ht="18" customHeight="1" x14ac:dyDescent="0.25">
      <c r="A9" s="27">
        <v>3</v>
      </c>
      <c r="B9" s="98">
        <v>14</v>
      </c>
      <c r="C9" s="99" t="s">
        <v>89</v>
      </c>
      <c r="D9" s="100" t="s">
        <v>90</v>
      </c>
      <c r="E9" s="101" t="s">
        <v>91</v>
      </c>
      <c r="F9" s="102" t="s">
        <v>54</v>
      </c>
      <c r="G9" s="102" t="s">
        <v>55</v>
      </c>
      <c r="H9" s="102"/>
      <c r="I9" s="229">
        <v>13.16</v>
      </c>
      <c r="J9" s="228"/>
      <c r="K9" s="103" t="s">
        <v>56</v>
      </c>
    </row>
    <row r="10" spans="1:11" s="7" customFormat="1" ht="18" customHeight="1" x14ac:dyDescent="0.25">
      <c r="A10" s="27">
        <v>4</v>
      </c>
      <c r="B10" s="98">
        <v>20</v>
      </c>
      <c r="C10" s="99" t="s">
        <v>92</v>
      </c>
      <c r="D10" s="100" t="s">
        <v>93</v>
      </c>
      <c r="E10" s="101" t="s">
        <v>94</v>
      </c>
      <c r="F10" s="102" t="s">
        <v>63</v>
      </c>
      <c r="G10" s="102" t="s">
        <v>55</v>
      </c>
      <c r="H10" s="102"/>
      <c r="I10" s="229">
        <v>13.4</v>
      </c>
      <c r="J10" s="228"/>
      <c r="K10" s="103" t="s">
        <v>56</v>
      </c>
    </row>
    <row r="11" spans="1:11" s="7" customFormat="1" ht="18" customHeight="1" x14ac:dyDescent="0.25">
      <c r="A11" s="27">
        <v>5</v>
      </c>
      <c r="B11" s="98">
        <v>67</v>
      </c>
      <c r="C11" s="99" t="s">
        <v>76</v>
      </c>
      <c r="D11" s="100" t="s">
        <v>77</v>
      </c>
      <c r="E11" s="101" t="s">
        <v>78</v>
      </c>
      <c r="F11" s="102" t="s">
        <v>79</v>
      </c>
      <c r="G11" s="102" t="s">
        <v>80</v>
      </c>
      <c r="H11" s="102" t="s">
        <v>81</v>
      </c>
      <c r="I11" s="229">
        <v>13.43</v>
      </c>
      <c r="J11" s="228"/>
      <c r="K11" s="103" t="s">
        <v>82</v>
      </c>
    </row>
    <row r="12" spans="1:11" s="7" customFormat="1" ht="18" customHeight="1" x14ac:dyDescent="0.25">
      <c r="A12" s="27">
        <v>6</v>
      </c>
      <c r="B12" s="98">
        <v>13</v>
      </c>
      <c r="C12" s="99" t="s">
        <v>86</v>
      </c>
      <c r="D12" s="100" t="s">
        <v>87</v>
      </c>
      <c r="E12" s="101" t="s">
        <v>88</v>
      </c>
      <c r="F12" s="102" t="s">
        <v>54</v>
      </c>
      <c r="G12" s="102" t="s">
        <v>55</v>
      </c>
      <c r="H12" s="102"/>
      <c r="I12" s="229">
        <v>13.76</v>
      </c>
      <c r="J12" s="228"/>
      <c r="K12" s="103" t="s">
        <v>56</v>
      </c>
    </row>
    <row r="14" spans="1:11" x14ac:dyDescent="0.25">
      <c r="E14" s="38"/>
      <c r="F14" s="38"/>
      <c r="G14" s="38"/>
    </row>
    <row r="15" spans="1:11" x14ac:dyDescent="0.25">
      <c r="K15" s="38"/>
    </row>
  </sheetData>
  <sortState ref="A7:K12">
    <sortCondition ref="I7:I12"/>
  </sortState>
  <printOptions horizontalCentered="1"/>
  <pageMargins left="0.39370078740157483" right="0.39370078740157483" top="0.23622047244094491" bottom="0.19685039370078741" header="0.39370078740157483" footer="0.3543307086614173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ColWidth="9.109375" defaultRowHeight="13.2" x14ac:dyDescent="0.25"/>
  <cols>
    <col min="1" max="1" width="5.33203125" style="38" customWidth="1"/>
    <col min="2" max="2" width="3.6640625" style="38" customWidth="1"/>
    <col min="3" max="3" width="10.44140625" style="38" customWidth="1"/>
    <col min="4" max="4" width="11.44140625" style="38" bestFit="1" customWidth="1"/>
    <col min="5" max="5" width="10.6640625" style="53" customWidth="1"/>
    <col min="6" max="6" width="13.33203125" style="64" customWidth="1"/>
    <col min="7" max="7" width="12.88671875" style="64" bestFit="1" customWidth="1"/>
    <col min="8" max="8" width="11.33203125" style="42" hidden="1" customWidth="1"/>
    <col min="9" max="11" width="8.6640625" style="65" customWidth="1"/>
    <col min="12" max="12" width="9" style="44" bestFit="1" customWidth="1"/>
    <col min="13" max="13" width="6.44140625" style="11" hidden="1" customWidth="1"/>
    <col min="14" max="14" width="17.5546875" style="45" bestFit="1" customWidth="1"/>
    <col min="15" max="16384" width="9.109375" style="38"/>
  </cols>
  <sheetData>
    <row r="1" spans="1:14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14" s="230" customFormat="1" ht="15.6" x14ac:dyDescent="0.25">
      <c r="A2" s="230" t="s">
        <v>47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14" s="45" customFormat="1" ht="12" customHeight="1" x14ac:dyDescent="0.25">
      <c r="A3" s="38"/>
      <c r="B3" s="38"/>
      <c r="C3" s="38"/>
      <c r="D3" s="39"/>
      <c r="E3" s="40"/>
      <c r="F3" s="41"/>
      <c r="G3" s="41"/>
      <c r="H3" s="42"/>
      <c r="I3" s="43"/>
      <c r="J3" s="43"/>
      <c r="K3" s="43"/>
      <c r="L3" s="44"/>
      <c r="M3" s="11"/>
    </row>
    <row r="4" spans="1:14" s="46" customFormat="1" ht="16.2" thickBot="1" x14ac:dyDescent="0.3">
      <c r="C4" s="47" t="s">
        <v>24</v>
      </c>
      <c r="E4" s="48"/>
      <c r="F4" s="49"/>
      <c r="G4" s="49"/>
      <c r="H4" s="50"/>
      <c r="I4" s="51"/>
      <c r="J4" s="51"/>
      <c r="K4" s="51"/>
      <c r="L4" s="52"/>
      <c r="M4" s="6"/>
    </row>
    <row r="5" spans="1:14" s="45" customFormat="1" ht="18" customHeight="1" thickBot="1" x14ac:dyDescent="0.3">
      <c r="D5" s="4" t="s">
        <v>22</v>
      </c>
      <c r="E5" s="53"/>
      <c r="I5" s="342" t="s">
        <v>8</v>
      </c>
      <c r="J5" s="343"/>
      <c r="K5" s="344"/>
      <c r="L5" s="54"/>
      <c r="M5" s="55"/>
    </row>
    <row r="6" spans="1:14" s="62" customFormat="1" ht="18" customHeight="1" thickBot="1" x14ac:dyDescent="0.3">
      <c r="A6" s="124" t="s">
        <v>105</v>
      </c>
      <c r="B6" s="36" t="s">
        <v>0</v>
      </c>
      <c r="C6" s="56" t="s">
        <v>1</v>
      </c>
      <c r="D6" s="57" t="s">
        <v>2</v>
      </c>
      <c r="E6" s="300" t="s">
        <v>15</v>
      </c>
      <c r="F6" s="59" t="s">
        <v>4</v>
      </c>
      <c r="G6" s="241" t="s">
        <v>49</v>
      </c>
      <c r="H6" s="23" t="s">
        <v>16</v>
      </c>
      <c r="I6" s="66">
        <v>1</v>
      </c>
      <c r="J6" s="67">
        <v>2</v>
      </c>
      <c r="K6" s="67">
        <v>3</v>
      </c>
      <c r="L6" s="311" t="s">
        <v>5</v>
      </c>
      <c r="M6" s="312" t="s">
        <v>7</v>
      </c>
      <c r="N6" s="318" t="s">
        <v>3</v>
      </c>
    </row>
    <row r="7" spans="1:14" ht="18" customHeight="1" x14ac:dyDescent="0.25">
      <c r="A7" s="295">
        <v>1</v>
      </c>
      <c r="B7" s="278">
        <v>12</v>
      </c>
      <c r="C7" s="279" t="s">
        <v>83</v>
      </c>
      <c r="D7" s="280" t="s">
        <v>84</v>
      </c>
      <c r="E7" s="326" t="s">
        <v>85</v>
      </c>
      <c r="F7" s="304" t="s">
        <v>54</v>
      </c>
      <c r="G7" s="281" t="s">
        <v>55</v>
      </c>
      <c r="H7" s="281"/>
      <c r="I7" s="63">
        <v>5.56</v>
      </c>
      <c r="J7" s="63">
        <v>5.39</v>
      </c>
      <c r="K7" s="310">
        <v>5.23</v>
      </c>
      <c r="L7" s="314">
        <f>MAX(I7:K7)</f>
        <v>5.56</v>
      </c>
      <c r="M7" s="322" t="str">
        <f>IF(ISBLANK(L7),"",IF(L7&gt;=7.2,"KSM",IF(L7&gt;=6.7,"I A",IF(L7&gt;=6.2,"II A",IF(L7&gt;=5.6,"III A",IF(L7&gt;=5,"I JA",IF(L7&gt;=4.45,"II JA",IF(L7&gt;=4,"III JA"))))))))</f>
        <v>I JA</v>
      </c>
      <c r="N7" s="320" t="s">
        <v>56</v>
      </c>
    </row>
    <row r="8" spans="1:14" ht="12.75" customHeight="1" x14ac:dyDescent="0.25">
      <c r="A8" s="296"/>
      <c r="B8" s="282"/>
      <c r="C8" s="283"/>
      <c r="D8" s="284"/>
      <c r="E8" s="327"/>
      <c r="F8" s="305"/>
      <c r="G8" s="285"/>
      <c r="H8" s="306"/>
      <c r="I8" s="286">
        <v>-0.3</v>
      </c>
      <c r="J8" s="286">
        <v>-1</v>
      </c>
      <c r="K8" s="321">
        <v>1</v>
      </c>
      <c r="L8" s="313"/>
      <c r="M8" s="323"/>
      <c r="N8" s="319"/>
    </row>
    <row r="9" spans="1:14" ht="18" customHeight="1" x14ac:dyDescent="0.25">
      <c r="A9" s="295">
        <v>2</v>
      </c>
      <c r="B9" s="278">
        <v>97</v>
      </c>
      <c r="C9" s="279" t="s">
        <v>70</v>
      </c>
      <c r="D9" s="280" t="s">
        <v>71</v>
      </c>
      <c r="E9" s="326" t="s">
        <v>72</v>
      </c>
      <c r="F9" s="304" t="s">
        <v>73</v>
      </c>
      <c r="G9" s="281" t="s">
        <v>74</v>
      </c>
      <c r="H9" s="281"/>
      <c r="I9" s="63">
        <v>4.7</v>
      </c>
      <c r="J9" s="63">
        <v>5.13</v>
      </c>
      <c r="K9" s="310">
        <v>4.7699999999999996</v>
      </c>
      <c r="L9" s="314">
        <f>MAX(I9:K9)</f>
        <v>5.13</v>
      </c>
      <c r="M9" s="322" t="str">
        <f>IF(ISBLANK(L9),"",IF(L9&gt;=7.2,"KSM",IF(L9&gt;=6.7,"I A",IF(L9&gt;=6.2,"II A",IF(L9&gt;=5.6,"III A",IF(L9&gt;=5,"I JA",IF(L9&gt;=4.45,"II JA",IF(L9&gt;=4,"III JA"))))))))</f>
        <v>I JA</v>
      </c>
      <c r="N9" s="320" t="s">
        <v>75</v>
      </c>
    </row>
    <row r="10" spans="1:14" ht="12.75" customHeight="1" x14ac:dyDescent="0.25">
      <c r="A10" s="296"/>
      <c r="B10" s="282"/>
      <c r="C10" s="283"/>
      <c r="D10" s="284"/>
      <c r="E10" s="327"/>
      <c r="F10" s="305"/>
      <c r="G10" s="285"/>
      <c r="H10" s="306"/>
      <c r="I10" s="286">
        <v>0.4</v>
      </c>
      <c r="J10" s="286">
        <v>-0.2</v>
      </c>
      <c r="K10" s="321">
        <v>-1.1000000000000001</v>
      </c>
      <c r="L10" s="313"/>
      <c r="M10" s="323"/>
      <c r="N10" s="319"/>
    </row>
    <row r="11" spans="1:14" ht="18" customHeight="1" x14ac:dyDescent="0.25">
      <c r="A11" s="295">
        <v>3</v>
      </c>
      <c r="B11" s="278">
        <v>67</v>
      </c>
      <c r="C11" s="279" t="s">
        <v>76</v>
      </c>
      <c r="D11" s="280" t="s">
        <v>77</v>
      </c>
      <c r="E11" s="326" t="s">
        <v>78</v>
      </c>
      <c r="F11" s="304" t="s">
        <v>79</v>
      </c>
      <c r="G11" s="281" t="s">
        <v>80</v>
      </c>
      <c r="H11" s="281" t="s">
        <v>81</v>
      </c>
      <c r="I11" s="63">
        <v>5.03</v>
      </c>
      <c r="J11" s="63">
        <v>4.63</v>
      </c>
      <c r="K11" s="310">
        <v>4.9000000000000004</v>
      </c>
      <c r="L11" s="314">
        <f>MAX(I11:K11)</f>
        <v>5.03</v>
      </c>
      <c r="M11" s="322" t="str">
        <f>IF(ISBLANK(L11),"",IF(L11&gt;=7.2,"KSM",IF(L11&gt;=6.7,"I A",IF(L11&gt;=6.2,"II A",IF(L11&gt;=5.6,"III A",IF(L11&gt;=5,"I JA",IF(L11&gt;=4.45,"II JA",IF(L11&gt;=4,"III JA"))))))))</f>
        <v>I JA</v>
      </c>
      <c r="N11" s="320" t="s">
        <v>82</v>
      </c>
    </row>
    <row r="12" spans="1:14" ht="12.75" customHeight="1" x14ac:dyDescent="0.25">
      <c r="A12" s="296"/>
      <c r="B12" s="282"/>
      <c r="C12" s="283"/>
      <c r="D12" s="284"/>
      <c r="E12" s="327"/>
      <c r="F12" s="305"/>
      <c r="G12" s="285"/>
      <c r="H12" s="306"/>
      <c r="I12" s="286">
        <v>-1</v>
      </c>
      <c r="J12" s="286">
        <v>-0.8</v>
      </c>
      <c r="K12" s="321">
        <v>0.8</v>
      </c>
      <c r="L12" s="313"/>
      <c r="M12" s="323"/>
      <c r="N12" s="319"/>
    </row>
    <row r="13" spans="1:14" ht="18" customHeight="1" x14ac:dyDescent="0.25">
      <c r="A13" s="295">
        <v>4</v>
      </c>
      <c r="B13" s="278">
        <v>13</v>
      </c>
      <c r="C13" s="279" t="s">
        <v>86</v>
      </c>
      <c r="D13" s="280" t="s">
        <v>87</v>
      </c>
      <c r="E13" s="326" t="s">
        <v>88</v>
      </c>
      <c r="F13" s="304" t="s">
        <v>54</v>
      </c>
      <c r="G13" s="281" t="s">
        <v>55</v>
      </c>
      <c r="H13" s="281"/>
      <c r="I13" s="63" t="s">
        <v>104</v>
      </c>
      <c r="J13" s="63">
        <v>4.79</v>
      </c>
      <c r="K13" s="310">
        <v>4.3499999999999996</v>
      </c>
      <c r="L13" s="314">
        <f>MAX(I13:K13)</f>
        <v>4.79</v>
      </c>
      <c r="M13" s="322" t="str">
        <f>IF(ISBLANK(L13),"",IF(L13&gt;=7.2,"KSM",IF(L13&gt;=6.7,"I A",IF(L13&gt;=6.2,"II A",IF(L13&gt;=5.6,"III A",IF(L13&gt;=5,"I JA",IF(L13&gt;=4.45,"II JA",IF(L13&gt;=4,"III JA"))))))))</f>
        <v>II JA</v>
      </c>
      <c r="N13" s="320" t="s">
        <v>56</v>
      </c>
    </row>
    <row r="14" spans="1:14" ht="12.75" customHeight="1" x14ac:dyDescent="0.25">
      <c r="A14" s="296"/>
      <c r="B14" s="282"/>
      <c r="C14" s="283"/>
      <c r="D14" s="284"/>
      <c r="E14" s="327"/>
      <c r="F14" s="305"/>
      <c r="G14" s="285"/>
      <c r="H14" s="306"/>
      <c r="I14" s="286">
        <v>-1.6</v>
      </c>
      <c r="J14" s="286">
        <v>-0.6</v>
      </c>
      <c r="K14" s="321">
        <v>-1.4</v>
      </c>
      <c r="L14" s="313"/>
      <c r="M14" s="323"/>
      <c r="N14" s="319"/>
    </row>
    <row r="15" spans="1:14" ht="18" customHeight="1" x14ac:dyDescent="0.25">
      <c r="A15" s="295">
        <v>5</v>
      </c>
      <c r="B15" s="278">
        <v>14</v>
      </c>
      <c r="C15" s="279" t="s">
        <v>89</v>
      </c>
      <c r="D15" s="280" t="s">
        <v>90</v>
      </c>
      <c r="E15" s="326" t="s">
        <v>91</v>
      </c>
      <c r="F15" s="304" t="s">
        <v>54</v>
      </c>
      <c r="G15" s="281" t="s">
        <v>55</v>
      </c>
      <c r="H15" s="281"/>
      <c r="I15" s="63">
        <v>4.5</v>
      </c>
      <c r="J15" s="63">
        <v>4.25</v>
      </c>
      <c r="K15" s="310">
        <v>4.13</v>
      </c>
      <c r="L15" s="314">
        <f>MAX(I15:K15)</f>
        <v>4.5</v>
      </c>
      <c r="M15" s="322" t="str">
        <f>IF(ISBLANK(L15),"",IF(L15&gt;=7.2,"KSM",IF(L15&gt;=6.7,"I A",IF(L15&gt;=6.2,"II A",IF(L15&gt;=5.6,"III A",IF(L15&gt;=5,"I JA",IF(L15&gt;=4.45,"II JA",IF(L15&gt;=4,"III JA"))))))))</f>
        <v>II JA</v>
      </c>
      <c r="N15" s="320" t="s">
        <v>56</v>
      </c>
    </row>
    <row r="16" spans="1:14" ht="12.75" customHeight="1" x14ac:dyDescent="0.25">
      <c r="A16" s="296"/>
      <c r="B16" s="282"/>
      <c r="C16" s="283"/>
      <c r="D16" s="284"/>
      <c r="E16" s="327"/>
      <c r="F16" s="305"/>
      <c r="G16" s="285"/>
      <c r="H16" s="306"/>
      <c r="I16" s="286">
        <v>0.1</v>
      </c>
      <c r="J16" s="286">
        <v>-1.7</v>
      </c>
      <c r="K16" s="321">
        <v>-0.7</v>
      </c>
      <c r="L16" s="313"/>
      <c r="M16" s="323"/>
      <c r="N16" s="319"/>
    </row>
    <row r="17" spans="1:14" ht="18" customHeight="1" x14ac:dyDescent="0.25">
      <c r="A17" s="295"/>
      <c r="B17" s="278">
        <v>20</v>
      </c>
      <c r="C17" s="279" t="s">
        <v>92</v>
      </c>
      <c r="D17" s="280" t="s">
        <v>93</v>
      </c>
      <c r="E17" s="326" t="s">
        <v>94</v>
      </c>
      <c r="F17" s="304" t="s">
        <v>63</v>
      </c>
      <c r="G17" s="281" t="s">
        <v>55</v>
      </c>
      <c r="H17" s="281"/>
      <c r="I17" s="63" t="s">
        <v>104</v>
      </c>
      <c r="J17" s="63" t="s">
        <v>104</v>
      </c>
      <c r="K17" s="310" t="s">
        <v>104</v>
      </c>
      <c r="L17" s="314" t="s">
        <v>98</v>
      </c>
      <c r="M17" s="322" t="str">
        <f>IF(ISBLANK(L17),"",IF(L17&gt;=7.2,"KSM",IF(L17&gt;=6.7,"I A",IF(L17&gt;=6.2,"II A",IF(L17&gt;=5.6,"III A",IF(L17&gt;=5,"I JA",IF(L17&gt;=4.45,"II JA",IF(L17&gt;=4,"III JA"))))))))</f>
        <v>KSM</v>
      </c>
      <c r="N17" s="320" t="s">
        <v>56</v>
      </c>
    </row>
    <row r="18" spans="1:14" ht="12.75" customHeight="1" x14ac:dyDescent="0.25">
      <c r="A18" s="296"/>
      <c r="B18" s="282"/>
      <c r="C18" s="283"/>
      <c r="D18" s="284"/>
      <c r="E18" s="327"/>
      <c r="F18" s="305"/>
      <c r="G18" s="285"/>
      <c r="H18" s="306"/>
      <c r="I18" s="286"/>
      <c r="J18" s="286"/>
      <c r="K18" s="321"/>
      <c r="L18" s="313"/>
      <c r="M18" s="323"/>
      <c r="N18" s="319"/>
    </row>
  </sheetData>
  <sortState ref="A9:N13">
    <sortCondition ref="A9"/>
  </sortState>
  <mergeCells count="1">
    <mergeCell ref="I5:K5"/>
  </mergeCells>
  <printOptions horizontalCentered="1"/>
  <pageMargins left="0.70866141732283472" right="0.70866141732283472" top="0.3937007874015748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ColWidth="9.109375" defaultRowHeight="13.2" x14ac:dyDescent="0.25"/>
  <cols>
    <col min="1" max="1" width="5.33203125" style="38" customWidth="1"/>
    <col min="2" max="2" width="3.6640625" style="38" customWidth="1"/>
    <col min="3" max="3" width="10.44140625" style="38" customWidth="1"/>
    <col min="4" max="4" width="11.44140625" style="38" bestFit="1" customWidth="1"/>
    <col min="5" max="5" width="12.109375" style="53" customWidth="1"/>
    <col min="6" max="6" width="13.5546875" style="64" bestFit="1" customWidth="1"/>
    <col min="7" max="7" width="12.88671875" style="64" bestFit="1" customWidth="1"/>
    <col min="8" max="8" width="11.33203125" style="42" hidden="1" customWidth="1"/>
    <col min="9" max="11" width="8.5546875" style="65" customWidth="1"/>
    <col min="12" max="12" width="10.88671875" style="44" customWidth="1"/>
    <col min="13" max="13" width="5.33203125" style="11" hidden="1" customWidth="1"/>
    <col min="14" max="14" width="17.5546875" style="45" bestFit="1" customWidth="1"/>
    <col min="15" max="16384" width="9.109375" style="38"/>
  </cols>
  <sheetData>
    <row r="1" spans="1:15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15" s="230" customFormat="1" ht="15.6" x14ac:dyDescent="0.25">
      <c r="A2" s="230" t="s">
        <v>47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15" s="45" customFormat="1" ht="12" customHeight="1" x14ac:dyDescent="0.25">
      <c r="A3" s="38"/>
      <c r="B3" s="38"/>
      <c r="C3" s="38"/>
      <c r="D3" s="39"/>
      <c r="E3" s="40"/>
      <c r="F3" s="41"/>
      <c r="G3" s="41"/>
      <c r="H3" s="42"/>
      <c r="I3" s="43"/>
      <c r="J3" s="43"/>
      <c r="K3" s="43"/>
      <c r="L3" s="44"/>
      <c r="M3" s="11"/>
    </row>
    <row r="4" spans="1:15" s="46" customFormat="1" ht="15.75" customHeight="1" thickBot="1" x14ac:dyDescent="0.3">
      <c r="C4" s="47" t="s">
        <v>26</v>
      </c>
      <c r="E4" s="48"/>
      <c r="F4" s="49"/>
      <c r="G4" s="49"/>
      <c r="H4" s="50"/>
      <c r="I4" s="51"/>
      <c r="J4" s="51"/>
      <c r="K4" s="51"/>
      <c r="L4" s="52"/>
      <c r="M4" s="6"/>
    </row>
    <row r="5" spans="1:15" ht="18" customHeight="1" thickBot="1" x14ac:dyDescent="0.3">
      <c r="D5" s="4" t="s">
        <v>22</v>
      </c>
      <c r="F5" s="81"/>
      <c r="G5" s="81"/>
      <c r="H5" s="81"/>
      <c r="I5" s="342" t="s">
        <v>8</v>
      </c>
      <c r="J5" s="343"/>
      <c r="K5" s="344"/>
      <c r="L5" s="82"/>
      <c r="M5" s="83"/>
    </row>
    <row r="6" spans="1:15" s="92" customFormat="1" ht="18" customHeight="1" thickBot="1" x14ac:dyDescent="0.3">
      <c r="A6" s="124" t="s">
        <v>9</v>
      </c>
      <c r="B6" s="36" t="s">
        <v>0</v>
      </c>
      <c r="C6" s="84" t="s">
        <v>1</v>
      </c>
      <c r="D6" s="85" t="s">
        <v>2</v>
      </c>
      <c r="E6" s="86" t="s">
        <v>15</v>
      </c>
      <c r="F6" s="87" t="s">
        <v>4</v>
      </c>
      <c r="G6" s="241" t="s">
        <v>49</v>
      </c>
      <c r="H6" s="88" t="s">
        <v>16</v>
      </c>
      <c r="I6" s="96">
        <v>1</v>
      </c>
      <c r="J6" s="97">
        <v>2</v>
      </c>
      <c r="K6" s="97">
        <v>3</v>
      </c>
      <c r="L6" s="89" t="s">
        <v>5</v>
      </c>
      <c r="M6" s="90" t="s">
        <v>7</v>
      </c>
      <c r="N6" s="91" t="s">
        <v>3</v>
      </c>
    </row>
    <row r="7" spans="1:15" s="95" customFormat="1" ht="18" customHeight="1" x14ac:dyDescent="0.25">
      <c r="A7" s="93">
        <v>1</v>
      </c>
      <c r="B7" s="98">
        <v>12</v>
      </c>
      <c r="C7" s="99" t="s">
        <v>83</v>
      </c>
      <c r="D7" s="100" t="s">
        <v>84</v>
      </c>
      <c r="E7" s="101" t="s">
        <v>85</v>
      </c>
      <c r="F7" s="102" t="s">
        <v>54</v>
      </c>
      <c r="G7" s="102" t="s">
        <v>55</v>
      </c>
      <c r="H7" s="102"/>
      <c r="I7" s="94">
        <v>11.17</v>
      </c>
      <c r="J7" s="94">
        <v>12.42</v>
      </c>
      <c r="K7" s="94">
        <v>10.9</v>
      </c>
      <c r="L7" s="277">
        <f t="shared" ref="L7:L12" si="0">MAX(I7:K7)</f>
        <v>12.42</v>
      </c>
      <c r="M7" s="287" t="str">
        <f t="shared" ref="M7:M12" si="1">IF(ISBLANK(L7),"",IF(L7&lt;9,"",IF(L7&gt;=17,"I A",IF(L7&gt;=14.9,"II A",IF(L7&gt;=13.2,"III A",IF(L7&gt;=11.4,"I JA",IF(L7&gt;=10,"II JA",IF(L7&gt;=9,"III JA"))))))))</f>
        <v>I JA</v>
      </c>
      <c r="N7" s="103" t="s">
        <v>56</v>
      </c>
    </row>
    <row r="8" spans="1:15" s="95" customFormat="1" ht="18" customHeight="1" x14ac:dyDescent="0.25">
      <c r="A8" s="93">
        <v>2</v>
      </c>
      <c r="B8" s="98">
        <v>67</v>
      </c>
      <c r="C8" s="99" t="s">
        <v>76</v>
      </c>
      <c r="D8" s="100" t="s">
        <v>77</v>
      </c>
      <c r="E8" s="101" t="s">
        <v>78</v>
      </c>
      <c r="F8" s="102" t="s">
        <v>79</v>
      </c>
      <c r="G8" s="102" t="s">
        <v>80</v>
      </c>
      <c r="H8" s="102"/>
      <c r="I8" s="94">
        <v>11.85</v>
      </c>
      <c r="J8" s="94">
        <v>12.08</v>
      </c>
      <c r="K8" s="94">
        <v>12.39</v>
      </c>
      <c r="L8" s="277">
        <f t="shared" si="0"/>
        <v>12.39</v>
      </c>
      <c r="M8" s="287" t="str">
        <f t="shared" si="1"/>
        <v>I JA</v>
      </c>
      <c r="N8" s="103" t="s">
        <v>82</v>
      </c>
      <c r="O8" s="65"/>
    </row>
    <row r="9" spans="1:15" s="95" customFormat="1" ht="18" customHeight="1" x14ac:dyDescent="0.25">
      <c r="A9" s="93">
        <v>3</v>
      </c>
      <c r="B9" s="98">
        <v>13</v>
      </c>
      <c r="C9" s="99" t="s">
        <v>86</v>
      </c>
      <c r="D9" s="100" t="s">
        <v>87</v>
      </c>
      <c r="E9" s="101" t="s">
        <v>88</v>
      </c>
      <c r="F9" s="102" t="s">
        <v>54</v>
      </c>
      <c r="G9" s="102" t="s">
        <v>55</v>
      </c>
      <c r="H9" s="102"/>
      <c r="I9" s="94">
        <v>9.66</v>
      </c>
      <c r="J9" s="94" t="s">
        <v>104</v>
      </c>
      <c r="K9" s="94">
        <v>8.98</v>
      </c>
      <c r="L9" s="277">
        <f t="shared" si="0"/>
        <v>9.66</v>
      </c>
      <c r="M9" s="287" t="str">
        <f t="shared" si="1"/>
        <v>III JA</v>
      </c>
      <c r="N9" s="103" t="s">
        <v>56</v>
      </c>
    </row>
    <row r="10" spans="1:15" s="95" customFormat="1" ht="18" customHeight="1" x14ac:dyDescent="0.25">
      <c r="A10" s="93">
        <v>4</v>
      </c>
      <c r="B10" s="98">
        <v>20</v>
      </c>
      <c r="C10" s="99" t="s">
        <v>92</v>
      </c>
      <c r="D10" s="100" t="s">
        <v>93</v>
      </c>
      <c r="E10" s="101" t="s">
        <v>94</v>
      </c>
      <c r="F10" s="102" t="s">
        <v>63</v>
      </c>
      <c r="G10" s="102" t="s">
        <v>55</v>
      </c>
      <c r="H10" s="102"/>
      <c r="I10" s="94">
        <v>9.2100000000000009</v>
      </c>
      <c r="J10" s="94">
        <v>8.19</v>
      </c>
      <c r="K10" s="94">
        <v>7.42</v>
      </c>
      <c r="L10" s="277">
        <f t="shared" si="0"/>
        <v>9.2100000000000009</v>
      </c>
      <c r="M10" s="287" t="str">
        <f t="shared" si="1"/>
        <v>III JA</v>
      </c>
      <c r="N10" s="103" t="s">
        <v>56</v>
      </c>
    </row>
    <row r="11" spans="1:15" s="95" customFormat="1" ht="18" customHeight="1" x14ac:dyDescent="0.25">
      <c r="A11" s="93">
        <v>5</v>
      </c>
      <c r="B11" s="98">
        <v>97</v>
      </c>
      <c r="C11" s="99" t="s">
        <v>70</v>
      </c>
      <c r="D11" s="100" t="s">
        <v>71</v>
      </c>
      <c r="E11" s="101" t="s">
        <v>72</v>
      </c>
      <c r="F11" s="102" t="s">
        <v>73</v>
      </c>
      <c r="G11" s="102" t="s">
        <v>74</v>
      </c>
      <c r="H11" s="102"/>
      <c r="I11" s="94">
        <v>8</v>
      </c>
      <c r="J11" s="94">
        <v>8.57</v>
      </c>
      <c r="K11" s="94">
        <v>7.74</v>
      </c>
      <c r="L11" s="277">
        <f t="shared" si="0"/>
        <v>8.57</v>
      </c>
      <c r="M11" s="287" t="str">
        <f t="shared" si="1"/>
        <v/>
      </c>
      <c r="N11" s="103" t="s">
        <v>75</v>
      </c>
      <c r="O11" s="65"/>
    </row>
    <row r="12" spans="1:15" s="95" customFormat="1" ht="18" customHeight="1" x14ac:dyDescent="0.25">
      <c r="A12" s="93">
        <v>6</v>
      </c>
      <c r="B12" s="98">
        <v>14</v>
      </c>
      <c r="C12" s="99" t="s">
        <v>89</v>
      </c>
      <c r="D12" s="100" t="s">
        <v>90</v>
      </c>
      <c r="E12" s="101" t="s">
        <v>91</v>
      </c>
      <c r="F12" s="102" t="s">
        <v>54</v>
      </c>
      <c r="G12" s="102" t="s">
        <v>55</v>
      </c>
      <c r="H12" s="102"/>
      <c r="I12" s="94">
        <v>6.32</v>
      </c>
      <c r="J12" s="94">
        <v>7.3</v>
      </c>
      <c r="K12" s="94">
        <v>7.68</v>
      </c>
      <c r="L12" s="277">
        <f t="shared" si="0"/>
        <v>7.68</v>
      </c>
      <c r="M12" s="287" t="str">
        <f t="shared" si="1"/>
        <v/>
      </c>
      <c r="N12" s="103" t="s">
        <v>56</v>
      </c>
      <c r="O12" s="65"/>
    </row>
  </sheetData>
  <sortState ref="A7:O12">
    <sortCondition descending="1" ref="L7:L12"/>
  </sortState>
  <mergeCells count="1">
    <mergeCell ref="I5:K5"/>
  </mergeCells>
  <printOptions horizontalCentered="1"/>
  <pageMargins left="0.15748031496062992" right="0.15748031496062992" top="0.39370078740157483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G21" sqref="G21"/>
    </sheetView>
  </sheetViews>
  <sheetFormatPr defaultColWidth="9.109375" defaultRowHeight="13.2" x14ac:dyDescent="0.25"/>
  <cols>
    <col min="1" max="2" width="5.6640625" style="7" customWidth="1"/>
    <col min="3" max="3" width="11.6640625" style="7" customWidth="1"/>
    <col min="4" max="4" width="14.109375" style="7" bestFit="1" customWidth="1"/>
    <col min="5" max="5" width="10.6640625" style="33" customWidth="1"/>
    <col min="6" max="6" width="10.109375" style="16" bestFit="1" customWidth="1"/>
    <col min="7" max="7" width="12.88671875" style="16" bestFit="1" customWidth="1"/>
    <col min="8" max="8" width="11.33203125" style="16" hidden="1" customWidth="1"/>
    <col min="9" max="9" width="11.88671875" style="259" customWidth="1"/>
    <col min="10" max="10" width="6.44140625" style="17" hidden="1" customWidth="1"/>
    <col min="11" max="11" width="22.5546875" style="260" bestFit="1" customWidth="1"/>
    <col min="12" max="12" width="9.109375" style="7"/>
    <col min="13" max="13" width="28.44140625" style="7" bestFit="1" customWidth="1"/>
    <col min="14" max="16384" width="9.109375" style="7"/>
  </cols>
  <sheetData>
    <row r="1" spans="1:13" s="4" customFormat="1" ht="15.6" x14ac:dyDescent="0.25">
      <c r="A1" s="230" t="s">
        <v>121</v>
      </c>
      <c r="D1" s="5"/>
      <c r="E1" s="250"/>
      <c r="F1" s="250"/>
      <c r="G1" s="250"/>
      <c r="H1" s="251"/>
      <c r="I1" s="6"/>
      <c r="J1" s="6"/>
      <c r="K1" s="252"/>
      <c r="L1" s="252"/>
      <c r="M1" s="252"/>
    </row>
    <row r="2" spans="1:13" s="4" customFormat="1" ht="15.6" x14ac:dyDescent="0.25">
      <c r="A2" s="230" t="s">
        <v>47</v>
      </c>
      <c r="D2" s="5"/>
      <c r="E2" s="250"/>
      <c r="F2" s="250"/>
      <c r="G2" s="251"/>
      <c r="H2" s="251"/>
      <c r="I2" s="6"/>
      <c r="J2" s="6"/>
      <c r="K2" s="6"/>
      <c r="L2" s="6"/>
      <c r="M2" s="253"/>
    </row>
    <row r="3" spans="1:13" x14ac:dyDescent="0.25">
      <c r="C3" s="8"/>
    </row>
    <row r="4" spans="1:13" s="14" customFormat="1" ht="15.6" x14ac:dyDescent="0.25">
      <c r="C4" s="4" t="s">
        <v>40</v>
      </c>
      <c r="D4" s="4"/>
      <c r="E4" s="5"/>
      <c r="F4" s="5"/>
      <c r="G4" s="5"/>
      <c r="H4" s="34"/>
      <c r="I4" s="261"/>
      <c r="J4" s="262"/>
      <c r="K4" s="6"/>
    </row>
    <row r="5" spans="1:13" s="14" customFormat="1" ht="15.6" x14ac:dyDescent="0.25">
      <c r="C5" s="4"/>
      <c r="D5" s="4" t="s">
        <v>22</v>
      </c>
      <c r="E5" s="5"/>
      <c r="F5" s="5"/>
      <c r="G5" s="5"/>
      <c r="H5" s="34"/>
      <c r="I5" s="261"/>
      <c r="J5" s="262"/>
    </row>
    <row r="6" spans="1:13" s="14" customFormat="1" ht="16.2" thickBot="1" x14ac:dyDescent="0.3">
      <c r="C6" s="4"/>
      <c r="D6" s="4"/>
      <c r="E6" s="5"/>
      <c r="F6" s="5"/>
      <c r="G6" s="5"/>
      <c r="H6" s="34"/>
      <c r="I6" s="261"/>
      <c r="J6" s="262"/>
    </row>
    <row r="7" spans="1:13" s="26" customFormat="1" ht="18" customHeight="1" thickBot="1" x14ac:dyDescent="0.3">
      <c r="A7" s="18" t="s">
        <v>105</v>
      </c>
      <c r="B7" s="19" t="s">
        <v>0</v>
      </c>
      <c r="C7" s="20" t="s">
        <v>1</v>
      </c>
      <c r="D7" s="21" t="s">
        <v>2</v>
      </c>
      <c r="E7" s="22" t="s">
        <v>15</v>
      </c>
      <c r="F7" s="23" t="s">
        <v>4</v>
      </c>
      <c r="G7" s="241" t="s">
        <v>49</v>
      </c>
      <c r="H7" s="23" t="s">
        <v>16</v>
      </c>
      <c r="I7" s="263" t="s">
        <v>5</v>
      </c>
      <c r="J7" s="24" t="s">
        <v>7</v>
      </c>
      <c r="K7" s="25" t="s">
        <v>3</v>
      </c>
    </row>
    <row r="8" spans="1:13" ht="18" customHeight="1" x14ac:dyDescent="0.3">
      <c r="A8" s="27">
        <v>1</v>
      </c>
      <c r="B8" s="255">
        <v>97</v>
      </c>
      <c r="C8" s="28" t="s">
        <v>70</v>
      </c>
      <c r="D8" s="29" t="s">
        <v>71</v>
      </c>
      <c r="E8" s="256" t="s">
        <v>72</v>
      </c>
      <c r="F8" s="30" t="s">
        <v>73</v>
      </c>
      <c r="G8" s="30" t="s">
        <v>74</v>
      </c>
      <c r="H8" s="30"/>
      <c r="I8" s="76">
        <v>7.04050925925926E-4</v>
      </c>
      <c r="J8" s="258" t="str">
        <f t="shared" ref="J8:J13" si="0">IF(ISBLANK(I8),"",IF(I8&lt;=0.000581018518518519,"KSM",IF(I8&lt;=0.000607638888888889,"I A",IF(I8&lt;=0.000643981481481481,"II A",IF(I8&lt;=0.000690277777777778,"III A",IF(I8&lt;=0.000742361111111111,"I JA",IF(I8&lt;=0.000788657407407407,"II JA",IF(I8&lt;=0.00082337962962963,"III JA"))))))))</f>
        <v>I JA</v>
      </c>
      <c r="K8" s="32" t="s">
        <v>75</v>
      </c>
      <c r="L8" s="264"/>
      <c r="M8" s="266"/>
    </row>
    <row r="9" spans="1:13" ht="18" customHeight="1" x14ac:dyDescent="0.3">
      <c r="A9" s="27">
        <v>2</v>
      </c>
      <c r="B9" s="255">
        <v>12</v>
      </c>
      <c r="C9" s="28" t="s">
        <v>83</v>
      </c>
      <c r="D9" s="29" t="s">
        <v>84</v>
      </c>
      <c r="E9" s="256" t="s">
        <v>85</v>
      </c>
      <c r="F9" s="30" t="s">
        <v>54</v>
      </c>
      <c r="G9" s="30" t="s">
        <v>55</v>
      </c>
      <c r="H9" s="30"/>
      <c r="I9" s="76">
        <v>7.1550925925925916E-4</v>
      </c>
      <c r="J9" s="258" t="str">
        <f t="shared" si="0"/>
        <v>I JA</v>
      </c>
      <c r="K9" s="32" t="s">
        <v>56</v>
      </c>
      <c r="L9" s="264"/>
      <c r="M9" s="266"/>
    </row>
    <row r="10" spans="1:13" ht="18" customHeight="1" x14ac:dyDescent="0.3">
      <c r="A10" s="27">
        <v>3</v>
      </c>
      <c r="B10" s="255">
        <v>13</v>
      </c>
      <c r="C10" s="28" t="s">
        <v>86</v>
      </c>
      <c r="D10" s="29" t="s">
        <v>87</v>
      </c>
      <c r="E10" s="256" t="s">
        <v>88</v>
      </c>
      <c r="F10" s="30" t="s">
        <v>54</v>
      </c>
      <c r="G10" s="30" t="s">
        <v>55</v>
      </c>
      <c r="H10" s="30"/>
      <c r="I10" s="76">
        <v>7.2476851851851858E-4</v>
      </c>
      <c r="J10" s="258" t="str">
        <f t="shared" si="0"/>
        <v>I JA</v>
      </c>
      <c r="K10" s="32" t="s">
        <v>56</v>
      </c>
      <c r="L10" s="264"/>
      <c r="M10" s="266"/>
    </row>
    <row r="11" spans="1:13" ht="18" customHeight="1" x14ac:dyDescent="0.3">
      <c r="A11" s="27">
        <v>4</v>
      </c>
      <c r="B11" s="255">
        <v>14</v>
      </c>
      <c r="C11" s="28" t="s">
        <v>89</v>
      </c>
      <c r="D11" s="29" t="s">
        <v>90</v>
      </c>
      <c r="E11" s="256" t="s">
        <v>91</v>
      </c>
      <c r="F11" s="30" t="s">
        <v>54</v>
      </c>
      <c r="G11" s="30" t="s">
        <v>55</v>
      </c>
      <c r="H11" s="30"/>
      <c r="I11" s="76">
        <v>7.2673611111111116E-4</v>
      </c>
      <c r="J11" s="258" t="str">
        <f t="shared" si="0"/>
        <v>I JA</v>
      </c>
      <c r="K11" s="32" t="s">
        <v>56</v>
      </c>
      <c r="L11" s="264"/>
      <c r="M11" s="266"/>
    </row>
    <row r="12" spans="1:13" ht="18" customHeight="1" x14ac:dyDescent="0.3">
      <c r="A12" s="27">
        <v>5</v>
      </c>
      <c r="B12" s="255">
        <v>67</v>
      </c>
      <c r="C12" s="28" t="s">
        <v>76</v>
      </c>
      <c r="D12" s="29" t="s">
        <v>77</v>
      </c>
      <c r="E12" s="256" t="s">
        <v>78</v>
      </c>
      <c r="F12" s="30" t="s">
        <v>79</v>
      </c>
      <c r="G12" s="30" t="s">
        <v>80</v>
      </c>
      <c r="H12" s="30"/>
      <c r="I12" s="76">
        <v>7.2719907407407401E-4</v>
      </c>
      <c r="J12" s="258" t="str">
        <f t="shared" si="0"/>
        <v>I JA</v>
      </c>
      <c r="K12" s="32" t="s">
        <v>82</v>
      </c>
      <c r="L12" s="264"/>
      <c r="M12" s="265"/>
    </row>
    <row r="13" spans="1:13" ht="18" customHeight="1" x14ac:dyDescent="0.3">
      <c r="A13" s="27">
        <v>6</v>
      </c>
      <c r="B13" s="255">
        <v>20</v>
      </c>
      <c r="C13" s="28" t="s">
        <v>92</v>
      </c>
      <c r="D13" s="29" t="s">
        <v>93</v>
      </c>
      <c r="E13" s="256" t="s">
        <v>94</v>
      </c>
      <c r="F13" s="30" t="s">
        <v>63</v>
      </c>
      <c r="G13" s="30" t="s">
        <v>55</v>
      </c>
      <c r="H13" s="30"/>
      <c r="I13" s="76">
        <v>7.395833333333333E-4</v>
      </c>
      <c r="J13" s="258" t="str">
        <f t="shared" si="0"/>
        <v>I JA</v>
      </c>
      <c r="K13" s="32" t="s">
        <v>56</v>
      </c>
      <c r="L13" s="267"/>
      <c r="M13" s="268"/>
    </row>
  </sheetData>
  <sortState ref="A8:M13">
    <sortCondition ref="I8:I13"/>
  </sortState>
  <printOptions horizontalCentered="1"/>
  <pageMargins left="0.39370078740157483" right="0.39370078740157483" top="0.15748031496062992" bottom="0.19685039370078741" header="0.15748031496062992" footer="0.19685039370078741"/>
  <pageSetup paperSize="9" scale="9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12" sqref="I12"/>
    </sheetView>
  </sheetViews>
  <sheetFormatPr defaultColWidth="9.109375" defaultRowHeight="13.2" x14ac:dyDescent="0.25"/>
  <cols>
    <col min="1" max="1" width="5.6640625" style="7" customWidth="1"/>
    <col min="2" max="2" width="3.6640625" style="7" customWidth="1"/>
    <col min="3" max="3" width="11.109375" style="7" customWidth="1"/>
    <col min="4" max="4" width="12.88671875" style="7" customWidth="1"/>
    <col min="5" max="5" width="10.6640625" style="33" customWidth="1"/>
    <col min="6" max="6" width="11.6640625" style="16" bestFit="1" customWidth="1"/>
    <col min="7" max="7" width="12.88671875" style="16" bestFit="1" customWidth="1"/>
    <col min="8" max="8" width="11.33203125" style="16" hidden="1" customWidth="1"/>
    <col min="9" max="9" width="12.5546875" style="11" customWidth="1"/>
    <col min="10" max="10" width="4.33203125" style="7" hidden="1" customWidth="1"/>
    <col min="11" max="11" width="14.88671875" style="7" customWidth="1"/>
    <col min="12" max="16384" width="9.109375" style="7"/>
  </cols>
  <sheetData>
    <row r="1" spans="1:12" s="230" customFormat="1" ht="15.6" x14ac:dyDescent="0.25">
      <c r="A1" s="230" t="s">
        <v>121</v>
      </c>
      <c r="D1" s="231"/>
      <c r="E1" s="232"/>
      <c r="F1" s="232"/>
      <c r="G1" s="232"/>
      <c r="H1" s="233"/>
      <c r="I1" s="2"/>
      <c r="J1" s="222"/>
    </row>
    <row r="2" spans="1:12" s="230" customFormat="1" ht="15.6" x14ac:dyDescent="0.25">
      <c r="A2" s="230" t="s">
        <v>48</v>
      </c>
      <c r="D2" s="231"/>
      <c r="E2" s="232"/>
      <c r="F2" s="232"/>
      <c r="G2" s="233"/>
      <c r="H2" s="233"/>
      <c r="I2" s="2"/>
      <c r="J2" s="223"/>
    </row>
    <row r="3" spans="1:12" s="13" customFormat="1" ht="12" customHeight="1" x14ac:dyDescent="0.25">
      <c r="A3" s="7"/>
      <c r="B3" s="7"/>
      <c r="C3" s="7"/>
      <c r="D3" s="8"/>
      <c r="E3" s="9"/>
      <c r="F3" s="10"/>
      <c r="G3" s="10"/>
      <c r="H3" s="10"/>
      <c r="I3" s="11"/>
    </row>
    <row r="4" spans="1:12" s="14" customFormat="1" ht="15.6" x14ac:dyDescent="0.25">
      <c r="C4" s="4" t="s">
        <v>28</v>
      </c>
      <c r="D4" s="4"/>
      <c r="E4" s="9"/>
      <c r="F4" s="15"/>
      <c r="G4" s="15"/>
      <c r="H4" s="16"/>
      <c r="I4" s="11"/>
    </row>
    <row r="5" spans="1:12" ht="18" customHeight="1" x14ac:dyDescent="0.25">
      <c r="C5" s="4"/>
      <c r="D5" s="4" t="s">
        <v>22</v>
      </c>
      <c r="E5" s="9"/>
      <c r="F5" s="15"/>
      <c r="G5" s="7"/>
    </row>
    <row r="6" spans="1:12" ht="18" customHeight="1" thickBot="1" x14ac:dyDescent="0.3">
      <c r="C6" s="4"/>
      <c r="D6" s="4"/>
      <c r="E6" s="9"/>
      <c r="F6" s="15"/>
      <c r="G6" s="324" t="s">
        <v>50</v>
      </c>
      <c r="I6" s="11" t="s">
        <v>122</v>
      </c>
    </row>
    <row r="7" spans="1:12" s="243" customFormat="1" ht="18" customHeight="1" thickBot="1" x14ac:dyDescent="0.3">
      <c r="A7" s="237" t="s">
        <v>9</v>
      </c>
      <c r="B7" s="238" t="s">
        <v>0</v>
      </c>
      <c r="C7" s="239" t="s">
        <v>1</v>
      </c>
      <c r="D7" s="240" t="s">
        <v>2</v>
      </c>
      <c r="E7" s="226" t="s">
        <v>15</v>
      </c>
      <c r="F7" s="241" t="s">
        <v>4</v>
      </c>
      <c r="G7" s="241" t="s">
        <v>49</v>
      </c>
      <c r="H7" s="241" t="s">
        <v>16</v>
      </c>
      <c r="I7" s="226" t="s">
        <v>5</v>
      </c>
      <c r="J7" s="227" t="s">
        <v>7</v>
      </c>
      <c r="K7" s="242" t="s">
        <v>3</v>
      </c>
    </row>
    <row r="8" spans="1:12" s="247" customFormat="1" ht="18" customHeight="1" x14ac:dyDescent="0.25">
      <c r="A8" s="244">
        <v>1</v>
      </c>
      <c r="B8" s="98">
        <v>67</v>
      </c>
      <c r="C8" s="99" t="s">
        <v>76</v>
      </c>
      <c r="D8" s="100" t="s">
        <v>77</v>
      </c>
      <c r="E8" s="101" t="s">
        <v>78</v>
      </c>
      <c r="F8" s="102" t="s">
        <v>79</v>
      </c>
      <c r="G8" s="102" t="s">
        <v>80</v>
      </c>
      <c r="H8" s="102" t="s">
        <v>81</v>
      </c>
      <c r="I8" s="245">
        <v>16.84</v>
      </c>
      <c r="J8" s="106"/>
      <c r="K8" s="103" t="s">
        <v>82</v>
      </c>
    </row>
    <row r="9" spans="1:12" s="247" customFormat="1" ht="18" customHeight="1" x14ac:dyDescent="0.3">
      <c r="A9" s="244">
        <v>2</v>
      </c>
      <c r="B9" s="98">
        <v>12</v>
      </c>
      <c r="C9" s="99" t="s">
        <v>83</v>
      </c>
      <c r="D9" s="100" t="s">
        <v>84</v>
      </c>
      <c r="E9" s="101" t="s">
        <v>85</v>
      </c>
      <c r="F9" s="102" t="s">
        <v>54</v>
      </c>
      <c r="G9" s="102" t="s">
        <v>55</v>
      </c>
      <c r="H9" s="102"/>
      <c r="I9" s="245">
        <v>17.73</v>
      </c>
      <c r="J9" s="106"/>
      <c r="K9" s="103" t="s">
        <v>56</v>
      </c>
      <c r="L9" s="246"/>
    </row>
    <row r="10" spans="1:12" s="247" customFormat="1" ht="18" customHeight="1" x14ac:dyDescent="0.25">
      <c r="A10" s="244">
        <v>3</v>
      </c>
      <c r="B10" s="98">
        <v>97</v>
      </c>
      <c r="C10" s="99" t="s">
        <v>70</v>
      </c>
      <c r="D10" s="100" t="s">
        <v>71</v>
      </c>
      <c r="E10" s="101" t="s">
        <v>72</v>
      </c>
      <c r="F10" s="102" t="s">
        <v>73</v>
      </c>
      <c r="G10" s="102" t="s">
        <v>74</v>
      </c>
      <c r="H10" s="102"/>
      <c r="I10" s="245">
        <v>18.03</v>
      </c>
      <c r="J10" s="106"/>
      <c r="K10" s="103" t="s">
        <v>75</v>
      </c>
    </row>
    <row r="11" spans="1:12" s="247" customFormat="1" ht="18" customHeight="1" x14ac:dyDescent="0.25">
      <c r="A11" s="244">
        <v>4</v>
      </c>
      <c r="B11" s="98">
        <v>14</v>
      </c>
      <c r="C11" s="99" t="s">
        <v>89</v>
      </c>
      <c r="D11" s="100" t="s">
        <v>90</v>
      </c>
      <c r="E11" s="101" t="s">
        <v>91</v>
      </c>
      <c r="F11" s="102" t="s">
        <v>54</v>
      </c>
      <c r="G11" s="102" t="s">
        <v>55</v>
      </c>
      <c r="H11" s="102"/>
      <c r="I11" s="245">
        <v>18.100000000000001</v>
      </c>
      <c r="J11" s="106"/>
      <c r="K11" s="103" t="s">
        <v>56</v>
      </c>
    </row>
    <row r="12" spans="1:12" s="247" customFormat="1" ht="18" customHeight="1" x14ac:dyDescent="0.25">
      <c r="A12" s="244">
        <v>5</v>
      </c>
      <c r="B12" s="98">
        <v>20</v>
      </c>
      <c r="C12" s="99" t="s">
        <v>92</v>
      </c>
      <c r="D12" s="100" t="s">
        <v>93</v>
      </c>
      <c r="E12" s="101" t="s">
        <v>94</v>
      </c>
      <c r="F12" s="102" t="s">
        <v>63</v>
      </c>
      <c r="G12" s="102" t="s">
        <v>55</v>
      </c>
      <c r="H12" s="102"/>
      <c r="I12" s="245">
        <v>18.14</v>
      </c>
      <c r="J12" s="106"/>
      <c r="K12" s="103" t="s">
        <v>56</v>
      </c>
    </row>
    <row r="13" spans="1:12" s="247" customFormat="1" ht="18" customHeight="1" x14ac:dyDescent="0.25">
      <c r="A13" s="244">
        <v>6</v>
      </c>
      <c r="B13" s="98">
        <v>13</v>
      </c>
      <c r="C13" s="99" t="s">
        <v>86</v>
      </c>
      <c r="D13" s="100" t="s">
        <v>87</v>
      </c>
      <c r="E13" s="101" t="s">
        <v>88</v>
      </c>
      <c r="F13" s="102" t="s">
        <v>54</v>
      </c>
      <c r="G13" s="102" t="s">
        <v>55</v>
      </c>
      <c r="H13" s="102"/>
      <c r="I13" s="245">
        <v>19.09</v>
      </c>
      <c r="J13" s="106"/>
      <c r="K13" s="103" t="s">
        <v>56</v>
      </c>
    </row>
  </sheetData>
  <sortState ref="A8:L13">
    <sortCondition ref="I8:I13"/>
  </sortState>
  <printOptions horizontalCentered="1"/>
  <pageMargins left="0.39370078740157483" right="0.39370078740157483" top="0.55118110236220474" bottom="0.39370078740157483" header="0.15748031496062992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2"/>
  <sheetViews>
    <sheetView workbookViewId="0">
      <selection activeCell="G18" sqref="G18"/>
    </sheetView>
  </sheetViews>
  <sheetFormatPr defaultRowHeight="13.2" x14ac:dyDescent="0.25"/>
  <cols>
    <col min="1" max="1" width="4.88671875" style="111" customWidth="1"/>
    <col min="2" max="2" width="3.6640625" style="111" customWidth="1"/>
    <col min="3" max="3" width="9.109375" style="112"/>
    <col min="4" max="4" width="12" style="112" customWidth="1"/>
    <col min="5" max="5" width="10.6640625" style="147" customWidth="1"/>
    <col min="6" max="6" width="9.44140625" style="123" customWidth="1"/>
    <col min="7" max="7" width="10.6640625" style="123" customWidth="1"/>
    <col min="8" max="8" width="12.88671875" style="116" hidden="1" customWidth="1"/>
    <col min="9" max="9" width="5.88671875" style="116" hidden="1" customWidth="1"/>
    <col min="10" max="23" width="4.6640625" style="112" customWidth="1"/>
    <col min="24" max="24" width="7" style="112" customWidth="1"/>
    <col min="25" max="25" width="4.6640625" style="112" hidden="1" customWidth="1"/>
    <col min="26" max="26" width="11.44140625" style="112" bestFit="1" customWidth="1"/>
    <col min="27" max="239" width="9.109375" style="112"/>
    <col min="240" max="262" width="9.109375" style="149"/>
    <col min="263" max="263" width="5.44140625" style="149" customWidth="1"/>
    <col min="264" max="264" width="9.109375" style="149"/>
    <col min="265" max="265" width="13.33203125" style="149" customWidth="1"/>
    <col min="266" max="266" width="10.6640625" style="149" customWidth="1"/>
    <col min="267" max="267" width="12" style="149" bestFit="1" customWidth="1"/>
    <col min="268" max="269" width="12.88671875" style="149" bestFit="1" customWidth="1"/>
    <col min="270" max="279" width="4.6640625" style="149" customWidth="1"/>
    <col min="280" max="280" width="7" style="149" customWidth="1"/>
    <col min="281" max="281" width="4.6640625" style="149" bestFit="1" customWidth="1"/>
    <col min="282" max="282" width="11.44140625" style="149" bestFit="1" customWidth="1"/>
    <col min="283" max="518" width="9.109375" style="149"/>
    <col min="519" max="519" width="5.44140625" style="149" customWidth="1"/>
    <col min="520" max="520" width="9.109375" style="149"/>
    <col min="521" max="521" width="13.33203125" style="149" customWidth="1"/>
    <col min="522" max="522" width="10.6640625" style="149" customWidth="1"/>
    <col min="523" max="523" width="12" style="149" bestFit="1" customWidth="1"/>
    <col min="524" max="525" width="12.88671875" style="149" bestFit="1" customWidth="1"/>
    <col min="526" max="535" width="4.6640625" style="149" customWidth="1"/>
    <col min="536" max="536" width="7" style="149" customWidth="1"/>
    <col min="537" max="537" width="4.6640625" style="149" bestFit="1" customWidth="1"/>
    <col min="538" max="538" width="11.44140625" style="149" bestFit="1" customWidth="1"/>
    <col min="539" max="774" width="9.109375" style="149"/>
    <col min="775" max="775" width="5.44140625" style="149" customWidth="1"/>
    <col min="776" max="776" width="9.109375" style="149"/>
    <col min="777" max="777" width="13.33203125" style="149" customWidth="1"/>
    <col min="778" max="778" width="10.6640625" style="149" customWidth="1"/>
    <col min="779" max="779" width="12" style="149" bestFit="1" customWidth="1"/>
    <col min="780" max="781" width="12.88671875" style="149" bestFit="1" customWidth="1"/>
    <col min="782" max="791" width="4.6640625" style="149" customWidth="1"/>
    <col min="792" max="792" width="7" style="149" customWidth="1"/>
    <col min="793" max="793" width="4.6640625" style="149" bestFit="1" customWidth="1"/>
    <col min="794" max="794" width="11.44140625" style="149" bestFit="1" customWidth="1"/>
    <col min="795" max="1030" width="9.109375" style="149"/>
    <col min="1031" max="1031" width="5.44140625" style="149" customWidth="1"/>
    <col min="1032" max="1032" width="9.109375" style="149"/>
    <col min="1033" max="1033" width="13.33203125" style="149" customWidth="1"/>
    <col min="1034" max="1034" width="10.6640625" style="149" customWidth="1"/>
    <col min="1035" max="1035" width="12" style="149" bestFit="1" customWidth="1"/>
    <col min="1036" max="1037" width="12.88671875" style="149" bestFit="1" customWidth="1"/>
    <col min="1038" max="1047" width="4.6640625" style="149" customWidth="1"/>
    <col min="1048" max="1048" width="7" style="149" customWidth="1"/>
    <col min="1049" max="1049" width="4.6640625" style="149" bestFit="1" customWidth="1"/>
    <col min="1050" max="1050" width="11.44140625" style="149" bestFit="1" customWidth="1"/>
    <col min="1051" max="1286" width="9.109375" style="149"/>
    <col min="1287" max="1287" width="5.44140625" style="149" customWidth="1"/>
    <col min="1288" max="1288" width="9.109375" style="149"/>
    <col min="1289" max="1289" width="13.33203125" style="149" customWidth="1"/>
    <col min="1290" max="1290" width="10.6640625" style="149" customWidth="1"/>
    <col min="1291" max="1291" width="12" style="149" bestFit="1" customWidth="1"/>
    <col min="1292" max="1293" width="12.88671875" style="149" bestFit="1" customWidth="1"/>
    <col min="1294" max="1303" width="4.6640625" style="149" customWidth="1"/>
    <col min="1304" max="1304" width="7" style="149" customWidth="1"/>
    <col min="1305" max="1305" width="4.6640625" style="149" bestFit="1" customWidth="1"/>
    <col min="1306" max="1306" width="11.44140625" style="149" bestFit="1" customWidth="1"/>
    <col min="1307" max="1542" width="9.109375" style="149"/>
    <col min="1543" max="1543" width="5.44140625" style="149" customWidth="1"/>
    <col min="1544" max="1544" width="9.109375" style="149"/>
    <col min="1545" max="1545" width="13.33203125" style="149" customWidth="1"/>
    <col min="1546" max="1546" width="10.6640625" style="149" customWidth="1"/>
    <col min="1547" max="1547" width="12" style="149" bestFit="1" customWidth="1"/>
    <col min="1548" max="1549" width="12.88671875" style="149" bestFit="1" customWidth="1"/>
    <col min="1550" max="1559" width="4.6640625" style="149" customWidth="1"/>
    <col min="1560" max="1560" width="7" style="149" customWidth="1"/>
    <col min="1561" max="1561" width="4.6640625" style="149" bestFit="1" customWidth="1"/>
    <col min="1562" max="1562" width="11.44140625" style="149" bestFit="1" customWidth="1"/>
    <col min="1563" max="1798" width="9.109375" style="149"/>
    <col min="1799" max="1799" width="5.44140625" style="149" customWidth="1"/>
    <col min="1800" max="1800" width="9.109375" style="149"/>
    <col min="1801" max="1801" width="13.33203125" style="149" customWidth="1"/>
    <col min="1802" max="1802" width="10.6640625" style="149" customWidth="1"/>
    <col min="1803" max="1803" width="12" style="149" bestFit="1" customWidth="1"/>
    <col min="1804" max="1805" width="12.88671875" style="149" bestFit="1" customWidth="1"/>
    <col min="1806" max="1815" width="4.6640625" style="149" customWidth="1"/>
    <col min="1816" max="1816" width="7" style="149" customWidth="1"/>
    <col min="1817" max="1817" width="4.6640625" style="149" bestFit="1" customWidth="1"/>
    <col min="1818" max="1818" width="11.44140625" style="149" bestFit="1" customWidth="1"/>
    <col min="1819" max="2054" width="9.109375" style="149"/>
    <col min="2055" max="2055" width="5.44140625" style="149" customWidth="1"/>
    <col min="2056" max="2056" width="9.109375" style="149"/>
    <col min="2057" max="2057" width="13.33203125" style="149" customWidth="1"/>
    <col min="2058" max="2058" width="10.6640625" style="149" customWidth="1"/>
    <col min="2059" max="2059" width="12" style="149" bestFit="1" customWidth="1"/>
    <col min="2060" max="2061" width="12.88671875" style="149" bestFit="1" customWidth="1"/>
    <col min="2062" max="2071" width="4.6640625" style="149" customWidth="1"/>
    <col min="2072" max="2072" width="7" style="149" customWidth="1"/>
    <col min="2073" max="2073" width="4.6640625" style="149" bestFit="1" customWidth="1"/>
    <col min="2074" max="2074" width="11.44140625" style="149" bestFit="1" customWidth="1"/>
    <col min="2075" max="2310" width="9.109375" style="149"/>
    <col min="2311" max="2311" width="5.44140625" style="149" customWidth="1"/>
    <col min="2312" max="2312" width="9.109375" style="149"/>
    <col min="2313" max="2313" width="13.33203125" style="149" customWidth="1"/>
    <col min="2314" max="2314" width="10.6640625" style="149" customWidth="1"/>
    <col min="2315" max="2315" width="12" style="149" bestFit="1" customWidth="1"/>
    <col min="2316" max="2317" width="12.88671875" style="149" bestFit="1" customWidth="1"/>
    <col min="2318" max="2327" width="4.6640625" style="149" customWidth="1"/>
    <col min="2328" max="2328" width="7" style="149" customWidth="1"/>
    <col min="2329" max="2329" width="4.6640625" style="149" bestFit="1" customWidth="1"/>
    <col min="2330" max="2330" width="11.44140625" style="149" bestFit="1" customWidth="1"/>
    <col min="2331" max="2566" width="9.109375" style="149"/>
    <col min="2567" max="2567" width="5.44140625" style="149" customWidth="1"/>
    <col min="2568" max="2568" width="9.109375" style="149"/>
    <col min="2569" max="2569" width="13.33203125" style="149" customWidth="1"/>
    <col min="2570" max="2570" width="10.6640625" style="149" customWidth="1"/>
    <col min="2571" max="2571" width="12" style="149" bestFit="1" customWidth="1"/>
    <col min="2572" max="2573" width="12.88671875" style="149" bestFit="1" customWidth="1"/>
    <col min="2574" max="2583" width="4.6640625" style="149" customWidth="1"/>
    <col min="2584" max="2584" width="7" style="149" customWidth="1"/>
    <col min="2585" max="2585" width="4.6640625" style="149" bestFit="1" customWidth="1"/>
    <col min="2586" max="2586" width="11.44140625" style="149" bestFit="1" customWidth="1"/>
    <col min="2587" max="2822" width="9.109375" style="149"/>
    <col min="2823" max="2823" width="5.44140625" style="149" customWidth="1"/>
    <col min="2824" max="2824" width="9.109375" style="149"/>
    <col min="2825" max="2825" width="13.33203125" style="149" customWidth="1"/>
    <col min="2826" max="2826" width="10.6640625" style="149" customWidth="1"/>
    <col min="2827" max="2827" width="12" style="149" bestFit="1" customWidth="1"/>
    <col min="2828" max="2829" width="12.88671875" style="149" bestFit="1" customWidth="1"/>
    <col min="2830" max="2839" width="4.6640625" style="149" customWidth="1"/>
    <col min="2840" max="2840" width="7" style="149" customWidth="1"/>
    <col min="2841" max="2841" width="4.6640625" style="149" bestFit="1" customWidth="1"/>
    <col min="2842" max="2842" width="11.44140625" style="149" bestFit="1" customWidth="1"/>
    <col min="2843" max="3078" width="9.109375" style="149"/>
    <col min="3079" max="3079" width="5.44140625" style="149" customWidth="1"/>
    <col min="3080" max="3080" width="9.109375" style="149"/>
    <col min="3081" max="3081" width="13.33203125" style="149" customWidth="1"/>
    <col min="3082" max="3082" width="10.6640625" style="149" customWidth="1"/>
    <col min="3083" max="3083" width="12" style="149" bestFit="1" customWidth="1"/>
    <col min="3084" max="3085" width="12.88671875" style="149" bestFit="1" customWidth="1"/>
    <col min="3086" max="3095" width="4.6640625" style="149" customWidth="1"/>
    <col min="3096" max="3096" width="7" style="149" customWidth="1"/>
    <col min="3097" max="3097" width="4.6640625" style="149" bestFit="1" customWidth="1"/>
    <col min="3098" max="3098" width="11.44140625" style="149" bestFit="1" customWidth="1"/>
    <col min="3099" max="3334" width="9.109375" style="149"/>
    <col min="3335" max="3335" width="5.44140625" style="149" customWidth="1"/>
    <col min="3336" max="3336" width="9.109375" style="149"/>
    <col min="3337" max="3337" width="13.33203125" style="149" customWidth="1"/>
    <col min="3338" max="3338" width="10.6640625" style="149" customWidth="1"/>
    <col min="3339" max="3339" width="12" style="149" bestFit="1" customWidth="1"/>
    <col min="3340" max="3341" width="12.88671875" style="149" bestFit="1" customWidth="1"/>
    <col min="3342" max="3351" width="4.6640625" style="149" customWidth="1"/>
    <col min="3352" max="3352" width="7" style="149" customWidth="1"/>
    <col min="3353" max="3353" width="4.6640625" style="149" bestFit="1" customWidth="1"/>
    <col min="3354" max="3354" width="11.44140625" style="149" bestFit="1" customWidth="1"/>
    <col min="3355" max="3590" width="9.109375" style="149"/>
    <col min="3591" max="3591" width="5.44140625" style="149" customWidth="1"/>
    <col min="3592" max="3592" width="9.109375" style="149"/>
    <col min="3593" max="3593" width="13.33203125" style="149" customWidth="1"/>
    <col min="3594" max="3594" width="10.6640625" style="149" customWidth="1"/>
    <col min="3595" max="3595" width="12" style="149" bestFit="1" customWidth="1"/>
    <col min="3596" max="3597" width="12.88671875" style="149" bestFit="1" customWidth="1"/>
    <col min="3598" max="3607" width="4.6640625" style="149" customWidth="1"/>
    <col min="3608" max="3608" width="7" style="149" customWidth="1"/>
    <col min="3609" max="3609" width="4.6640625" style="149" bestFit="1" customWidth="1"/>
    <col min="3610" max="3610" width="11.44140625" style="149" bestFit="1" customWidth="1"/>
    <col min="3611" max="3846" width="9.109375" style="149"/>
    <col min="3847" max="3847" width="5.44140625" style="149" customWidth="1"/>
    <col min="3848" max="3848" width="9.109375" style="149"/>
    <col min="3849" max="3849" width="13.33203125" style="149" customWidth="1"/>
    <col min="3850" max="3850" width="10.6640625" style="149" customWidth="1"/>
    <col min="3851" max="3851" width="12" style="149" bestFit="1" customWidth="1"/>
    <col min="3852" max="3853" width="12.88671875" style="149" bestFit="1" customWidth="1"/>
    <col min="3854" max="3863" width="4.6640625" style="149" customWidth="1"/>
    <col min="3864" max="3864" width="7" style="149" customWidth="1"/>
    <col min="3865" max="3865" width="4.6640625" style="149" bestFit="1" customWidth="1"/>
    <col min="3866" max="3866" width="11.44140625" style="149" bestFit="1" customWidth="1"/>
    <col min="3867" max="4102" width="9.109375" style="149"/>
    <col min="4103" max="4103" width="5.44140625" style="149" customWidth="1"/>
    <col min="4104" max="4104" width="9.109375" style="149"/>
    <col min="4105" max="4105" width="13.33203125" style="149" customWidth="1"/>
    <col min="4106" max="4106" width="10.6640625" style="149" customWidth="1"/>
    <col min="4107" max="4107" width="12" style="149" bestFit="1" customWidth="1"/>
    <col min="4108" max="4109" width="12.88671875" style="149" bestFit="1" customWidth="1"/>
    <col min="4110" max="4119" width="4.6640625" style="149" customWidth="1"/>
    <col min="4120" max="4120" width="7" style="149" customWidth="1"/>
    <col min="4121" max="4121" width="4.6640625" style="149" bestFit="1" customWidth="1"/>
    <col min="4122" max="4122" width="11.44140625" style="149" bestFit="1" customWidth="1"/>
    <col min="4123" max="4358" width="9.109375" style="149"/>
    <col min="4359" max="4359" width="5.44140625" style="149" customWidth="1"/>
    <col min="4360" max="4360" width="9.109375" style="149"/>
    <col min="4361" max="4361" width="13.33203125" style="149" customWidth="1"/>
    <col min="4362" max="4362" width="10.6640625" style="149" customWidth="1"/>
    <col min="4363" max="4363" width="12" style="149" bestFit="1" customWidth="1"/>
    <col min="4364" max="4365" width="12.88671875" style="149" bestFit="1" customWidth="1"/>
    <col min="4366" max="4375" width="4.6640625" style="149" customWidth="1"/>
    <col min="4376" max="4376" width="7" style="149" customWidth="1"/>
    <col min="4377" max="4377" width="4.6640625" style="149" bestFit="1" customWidth="1"/>
    <col min="4378" max="4378" width="11.44140625" style="149" bestFit="1" customWidth="1"/>
    <col min="4379" max="4614" width="9.109375" style="149"/>
    <col min="4615" max="4615" width="5.44140625" style="149" customWidth="1"/>
    <col min="4616" max="4616" width="9.109375" style="149"/>
    <col min="4617" max="4617" width="13.33203125" style="149" customWidth="1"/>
    <col min="4618" max="4618" width="10.6640625" style="149" customWidth="1"/>
    <col min="4619" max="4619" width="12" style="149" bestFit="1" customWidth="1"/>
    <col min="4620" max="4621" width="12.88671875" style="149" bestFit="1" customWidth="1"/>
    <col min="4622" max="4631" width="4.6640625" style="149" customWidth="1"/>
    <col min="4632" max="4632" width="7" style="149" customWidth="1"/>
    <col min="4633" max="4633" width="4.6640625" style="149" bestFit="1" customWidth="1"/>
    <col min="4634" max="4634" width="11.44140625" style="149" bestFit="1" customWidth="1"/>
    <col min="4635" max="4870" width="9.109375" style="149"/>
    <col min="4871" max="4871" width="5.44140625" style="149" customWidth="1"/>
    <col min="4872" max="4872" width="9.109375" style="149"/>
    <col min="4873" max="4873" width="13.33203125" style="149" customWidth="1"/>
    <col min="4874" max="4874" width="10.6640625" style="149" customWidth="1"/>
    <col min="4875" max="4875" width="12" style="149" bestFit="1" customWidth="1"/>
    <col min="4876" max="4877" width="12.88671875" style="149" bestFit="1" customWidth="1"/>
    <col min="4878" max="4887" width="4.6640625" style="149" customWidth="1"/>
    <col min="4888" max="4888" width="7" style="149" customWidth="1"/>
    <col min="4889" max="4889" width="4.6640625" style="149" bestFit="1" customWidth="1"/>
    <col min="4890" max="4890" width="11.44140625" style="149" bestFit="1" customWidth="1"/>
    <col min="4891" max="5126" width="9.109375" style="149"/>
    <col min="5127" max="5127" width="5.44140625" style="149" customWidth="1"/>
    <col min="5128" max="5128" width="9.109375" style="149"/>
    <col min="5129" max="5129" width="13.33203125" style="149" customWidth="1"/>
    <col min="5130" max="5130" width="10.6640625" style="149" customWidth="1"/>
    <col min="5131" max="5131" width="12" style="149" bestFit="1" customWidth="1"/>
    <col min="5132" max="5133" width="12.88671875" style="149" bestFit="1" customWidth="1"/>
    <col min="5134" max="5143" width="4.6640625" style="149" customWidth="1"/>
    <col min="5144" max="5144" width="7" style="149" customWidth="1"/>
    <col min="5145" max="5145" width="4.6640625" style="149" bestFit="1" customWidth="1"/>
    <col min="5146" max="5146" width="11.44140625" style="149" bestFit="1" customWidth="1"/>
    <col min="5147" max="5382" width="9.109375" style="149"/>
    <col min="5383" max="5383" width="5.44140625" style="149" customWidth="1"/>
    <col min="5384" max="5384" width="9.109375" style="149"/>
    <col min="5385" max="5385" width="13.33203125" style="149" customWidth="1"/>
    <col min="5386" max="5386" width="10.6640625" style="149" customWidth="1"/>
    <col min="5387" max="5387" width="12" style="149" bestFit="1" customWidth="1"/>
    <col min="5388" max="5389" width="12.88671875" style="149" bestFit="1" customWidth="1"/>
    <col min="5390" max="5399" width="4.6640625" style="149" customWidth="1"/>
    <col min="5400" max="5400" width="7" style="149" customWidth="1"/>
    <col min="5401" max="5401" width="4.6640625" style="149" bestFit="1" customWidth="1"/>
    <col min="5402" max="5402" width="11.44140625" style="149" bestFit="1" customWidth="1"/>
    <col min="5403" max="5638" width="9.109375" style="149"/>
    <col min="5639" max="5639" width="5.44140625" style="149" customWidth="1"/>
    <col min="5640" max="5640" width="9.109375" style="149"/>
    <col min="5641" max="5641" width="13.33203125" style="149" customWidth="1"/>
    <col min="5642" max="5642" width="10.6640625" style="149" customWidth="1"/>
    <col min="5643" max="5643" width="12" style="149" bestFit="1" customWidth="1"/>
    <col min="5644" max="5645" width="12.88671875" style="149" bestFit="1" customWidth="1"/>
    <col min="5646" max="5655" width="4.6640625" style="149" customWidth="1"/>
    <col min="5656" max="5656" width="7" style="149" customWidth="1"/>
    <col min="5657" max="5657" width="4.6640625" style="149" bestFit="1" customWidth="1"/>
    <col min="5658" max="5658" width="11.44140625" style="149" bestFit="1" customWidth="1"/>
    <col min="5659" max="5894" width="9.109375" style="149"/>
    <col min="5895" max="5895" width="5.44140625" style="149" customWidth="1"/>
    <col min="5896" max="5896" width="9.109375" style="149"/>
    <col min="5897" max="5897" width="13.33203125" style="149" customWidth="1"/>
    <col min="5898" max="5898" width="10.6640625" style="149" customWidth="1"/>
    <col min="5899" max="5899" width="12" style="149" bestFit="1" customWidth="1"/>
    <col min="5900" max="5901" width="12.88671875" style="149" bestFit="1" customWidth="1"/>
    <col min="5902" max="5911" width="4.6640625" style="149" customWidth="1"/>
    <col min="5912" max="5912" width="7" style="149" customWidth="1"/>
    <col min="5913" max="5913" width="4.6640625" style="149" bestFit="1" customWidth="1"/>
    <col min="5914" max="5914" width="11.44140625" style="149" bestFit="1" customWidth="1"/>
    <col min="5915" max="6150" width="9.109375" style="149"/>
    <col min="6151" max="6151" width="5.44140625" style="149" customWidth="1"/>
    <col min="6152" max="6152" width="9.109375" style="149"/>
    <col min="6153" max="6153" width="13.33203125" style="149" customWidth="1"/>
    <col min="6154" max="6154" width="10.6640625" style="149" customWidth="1"/>
    <col min="6155" max="6155" width="12" style="149" bestFit="1" customWidth="1"/>
    <col min="6156" max="6157" width="12.88671875" style="149" bestFit="1" customWidth="1"/>
    <col min="6158" max="6167" width="4.6640625" style="149" customWidth="1"/>
    <col min="6168" max="6168" width="7" style="149" customWidth="1"/>
    <col min="6169" max="6169" width="4.6640625" style="149" bestFit="1" customWidth="1"/>
    <col min="6170" max="6170" width="11.44140625" style="149" bestFit="1" customWidth="1"/>
    <col min="6171" max="6406" width="9.109375" style="149"/>
    <col min="6407" max="6407" width="5.44140625" style="149" customWidth="1"/>
    <col min="6408" max="6408" width="9.109375" style="149"/>
    <col min="6409" max="6409" width="13.33203125" style="149" customWidth="1"/>
    <col min="6410" max="6410" width="10.6640625" style="149" customWidth="1"/>
    <col min="6411" max="6411" width="12" style="149" bestFit="1" customWidth="1"/>
    <col min="6412" max="6413" width="12.88671875" style="149" bestFit="1" customWidth="1"/>
    <col min="6414" max="6423" width="4.6640625" style="149" customWidth="1"/>
    <col min="6424" max="6424" width="7" style="149" customWidth="1"/>
    <col min="6425" max="6425" width="4.6640625" style="149" bestFit="1" customWidth="1"/>
    <col min="6426" max="6426" width="11.44140625" style="149" bestFit="1" customWidth="1"/>
    <col min="6427" max="6662" width="9.109375" style="149"/>
    <col min="6663" max="6663" width="5.44140625" style="149" customWidth="1"/>
    <col min="6664" max="6664" width="9.109375" style="149"/>
    <col min="6665" max="6665" width="13.33203125" style="149" customWidth="1"/>
    <col min="6666" max="6666" width="10.6640625" style="149" customWidth="1"/>
    <col min="6667" max="6667" width="12" style="149" bestFit="1" customWidth="1"/>
    <col min="6668" max="6669" width="12.88671875" style="149" bestFit="1" customWidth="1"/>
    <col min="6670" max="6679" width="4.6640625" style="149" customWidth="1"/>
    <col min="6680" max="6680" width="7" style="149" customWidth="1"/>
    <col min="6681" max="6681" width="4.6640625" style="149" bestFit="1" customWidth="1"/>
    <col min="6682" max="6682" width="11.44140625" style="149" bestFit="1" customWidth="1"/>
    <col min="6683" max="6918" width="9.109375" style="149"/>
    <col min="6919" max="6919" width="5.44140625" style="149" customWidth="1"/>
    <col min="6920" max="6920" width="9.109375" style="149"/>
    <col min="6921" max="6921" width="13.33203125" style="149" customWidth="1"/>
    <col min="6922" max="6922" width="10.6640625" style="149" customWidth="1"/>
    <col min="6923" max="6923" width="12" style="149" bestFit="1" customWidth="1"/>
    <col min="6924" max="6925" width="12.88671875" style="149" bestFit="1" customWidth="1"/>
    <col min="6926" max="6935" width="4.6640625" style="149" customWidth="1"/>
    <col min="6936" max="6936" width="7" style="149" customWidth="1"/>
    <col min="6937" max="6937" width="4.6640625" style="149" bestFit="1" customWidth="1"/>
    <col min="6938" max="6938" width="11.44140625" style="149" bestFit="1" customWidth="1"/>
    <col min="6939" max="7174" width="9.109375" style="149"/>
    <col min="7175" max="7175" width="5.44140625" style="149" customWidth="1"/>
    <col min="7176" max="7176" width="9.109375" style="149"/>
    <col min="7177" max="7177" width="13.33203125" style="149" customWidth="1"/>
    <col min="7178" max="7178" width="10.6640625" style="149" customWidth="1"/>
    <col min="7179" max="7179" width="12" style="149" bestFit="1" customWidth="1"/>
    <col min="7180" max="7181" width="12.88671875" style="149" bestFit="1" customWidth="1"/>
    <col min="7182" max="7191" width="4.6640625" style="149" customWidth="1"/>
    <col min="7192" max="7192" width="7" style="149" customWidth="1"/>
    <col min="7193" max="7193" width="4.6640625" style="149" bestFit="1" customWidth="1"/>
    <col min="7194" max="7194" width="11.44140625" style="149" bestFit="1" customWidth="1"/>
    <col min="7195" max="7430" width="9.109375" style="149"/>
    <col min="7431" max="7431" width="5.44140625" style="149" customWidth="1"/>
    <col min="7432" max="7432" width="9.109375" style="149"/>
    <col min="7433" max="7433" width="13.33203125" style="149" customWidth="1"/>
    <col min="7434" max="7434" width="10.6640625" style="149" customWidth="1"/>
    <col min="7435" max="7435" width="12" style="149" bestFit="1" customWidth="1"/>
    <col min="7436" max="7437" width="12.88671875" style="149" bestFit="1" customWidth="1"/>
    <col min="7438" max="7447" width="4.6640625" style="149" customWidth="1"/>
    <col min="7448" max="7448" width="7" style="149" customWidth="1"/>
    <col min="7449" max="7449" width="4.6640625" style="149" bestFit="1" customWidth="1"/>
    <col min="7450" max="7450" width="11.44140625" style="149" bestFit="1" customWidth="1"/>
    <col min="7451" max="7686" width="9.109375" style="149"/>
    <col min="7687" max="7687" width="5.44140625" style="149" customWidth="1"/>
    <col min="7688" max="7688" width="9.109375" style="149"/>
    <col min="7689" max="7689" width="13.33203125" style="149" customWidth="1"/>
    <col min="7690" max="7690" width="10.6640625" style="149" customWidth="1"/>
    <col min="7691" max="7691" width="12" style="149" bestFit="1" customWidth="1"/>
    <col min="7692" max="7693" width="12.88671875" style="149" bestFit="1" customWidth="1"/>
    <col min="7694" max="7703" width="4.6640625" style="149" customWidth="1"/>
    <col min="7704" max="7704" width="7" style="149" customWidth="1"/>
    <col min="7705" max="7705" width="4.6640625" style="149" bestFit="1" customWidth="1"/>
    <col min="7706" max="7706" width="11.44140625" style="149" bestFit="1" customWidth="1"/>
    <col min="7707" max="7942" width="9.109375" style="149"/>
    <col min="7943" max="7943" width="5.44140625" style="149" customWidth="1"/>
    <col min="7944" max="7944" width="9.109375" style="149"/>
    <col min="7945" max="7945" width="13.33203125" style="149" customWidth="1"/>
    <col min="7946" max="7946" width="10.6640625" style="149" customWidth="1"/>
    <col min="7947" max="7947" width="12" style="149" bestFit="1" customWidth="1"/>
    <col min="7948" max="7949" width="12.88671875" style="149" bestFit="1" customWidth="1"/>
    <col min="7950" max="7959" width="4.6640625" style="149" customWidth="1"/>
    <col min="7960" max="7960" width="7" style="149" customWidth="1"/>
    <col min="7961" max="7961" width="4.6640625" style="149" bestFit="1" customWidth="1"/>
    <col min="7962" max="7962" width="11.44140625" style="149" bestFit="1" customWidth="1"/>
    <col min="7963" max="8198" width="9.109375" style="149"/>
    <col min="8199" max="8199" width="5.44140625" style="149" customWidth="1"/>
    <col min="8200" max="8200" width="9.109375" style="149"/>
    <col min="8201" max="8201" width="13.33203125" style="149" customWidth="1"/>
    <col min="8202" max="8202" width="10.6640625" style="149" customWidth="1"/>
    <col min="8203" max="8203" width="12" style="149" bestFit="1" customWidth="1"/>
    <col min="8204" max="8205" width="12.88671875" style="149" bestFit="1" customWidth="1"/>
    <col min="8206" max="8215" width="4.6640625" style="149" customWidth="1"/>
    <col min="8216" max="8216" width="7" style="149" customWidth="1"/>
    <col min="8217" max="8217" width="4.6640625" style="149" bestFit="1" customWidth="1"/>
    <col min="8218" max="8218" width="11.44140625" style="149" bestFit="1" customWidth="1"/>
    <col min="8219" max="8454" width="9.109375" style="149"/>
    <col min="8455" max="8455" width="5.44140625" style="149" customWidth="1"/>
    <col min="8456" max="8456" width="9.109375" style="149"/>
    <col min="8457" max="8457" width="13.33203125" style="149" customWidth="1"/>
    <col min="8458" max="8458" width="10.6640625" style="149" customWidth="1"/>
    <col min="8459" max="8459" width="12" style="149" bestFit="1" customWidth="1"/>
    <col min="8460" max="8461" width="12.88671875" style="149" bestFit="1" customWidth="1"/>
    <col min="8462" max="8471" width="4.6640625" style="149" customWidth="1"/>
    <col min="8472" max="8472" width="7" style="149" customWidth="1"/>
    <col min="8473" max="8473" width="4.6640625" style="149" bestFit="1" customWidth="1"/>
    <col min="8474" max="8474" width="11.44140625" style="149" bestFit="1" customWidth="1"/>
    <col min="8475" max="8710" width="9.109375" style="149"/>
    <col min="8711" max="8711" width="5.44140625" style="149" customWidth="1"/>
    <col min="8712" max="8712" width="9.109375" style="149"/>
    <col min="8713" max="8713" width="13.33203125" style="149" customWidth="1"/>
    <col min="8714" max="8714" width="10.6640625" style="149" customWidth="1"/>
    <col min="8715" max="8715" width="12" style="149" bestFit="1" customWidth="1"/>
    <col min="8716" max="8717" width="12.88671875" style="149" bestFit="1" customWidth="1"/>
    <col min="8718" max="8727" width="4.6640625" style="149" customWidth="1"/>
    <col min="8728" max="8728" width="7" style="149" customWidth="1"/>
    <col min="8729" max="8729" width="4.6640625" style="149" bestFit="1" customWidth="1"/>
    <col min="8730" max="8730" width="11.44140625" style="149" bestFit="1" customWidth="1"/>
    <col min="8731" max="8966" width="9.109375" style="149"/>
    <col min="8967" max="8967" width="5.44140625" style="149" customWidth="1"/>
    <col min="8968" max="8968" width="9.109375" style="149"/>
    <col min="8969" max="8969" width="13.33203125" style="149" customWidth="1"/>
    <col min="8970" max="8970" width="10.6640625" style="149" customWidth="1"/>
    <col min="8971" max="8971" width="12" style="149" bestFit="1" customWidth="1"/>
    <col min="8972" max="8973" width="12.88671875" style="149" bestFit="1" customWidth="1"/>
    <col min="8974" max="8983" width="4.6640625" style="149" customWidth="1"/>
    <col min="8984" max="8984" width="7" style="149" customWidth="1"/>
    <col min="8985" max="8985" width="4.6640625" style="149" bestFit="1" customWidth="1"/>
    <col min="8986" max="8986" width="11.44140625" style="149" bestFit="1" customWidth="1"/>
    <col min="8987" max="9222" width="9.109375" style="149"/>
    <col min="9223" max="9223" width="5.44140625" style="149" customWidth="1"/>
    <col min="9224" max="9224" width="9.109375" style="149"/>
    <col min="9225" max="9225" width="13.33203125" style="149" customWidth="1"/>
    <col min="9226" max="9226" width="10.6640625" style="149" customWidth="1"/>
    <col min="9227" max="9227" width="12" style="149" bestFit="1" customWidth="1"/>
    <col min="9228" max="9229" width="12.88671875" style="149" bestFit="1" customWidth="1"/>
    <col min="9230" max="9239" width="4.6640625" style="149" customWidth="1"/>
    <col min="9240" max="9240" width="7" style="149" customWidth="1"/>
    <col min="9241" max="9241" width="4.6640625" style="149" bestFit="1" customWidth="1"/>
    <col min="9242" max="9242" width="11.44140625" style="149" bestFit="1" customWidth="1"/>
    <col min="9243" max="9478" width="9.109375" style="149"/>
    <col min="9479" max="9479" width="5.44140625" style="149" customWidth="1"/>
    <col min="9480" max="9480" width="9.109375" style="149"/>
    <col min="9481" max="9481" width="13.33203125" style="149" customWidth="1"/>
    <col min="9482" max="9482" width="10.6640625" style="149" customWidth="1"/>
    <col min="9483" max="9483" width="12" style="149" bestFit="1" customWidth="1"/>
    <col min="9484" max="9485" width="12.88671875" style="149" bestFit="1" customWidth="1"/>
    <col min="9486" max="9495" width="4.6640625" style="149" customWidth="1"/>
    <col min="9496" max="9496" width="7" style="149" customWidth="1"/>
    <col min="9497" max="9497" width="4.6640625" style="149" bestFit="1" customWidth="1"/>
    <col min="9498" max="9498" width="11.44140625" style="149" bestFit="1" customWidth="1"/>
    <col min="9499" max="9734" width="9.109375" style="149"/>
    <col min="9735" max="9735" width="5.44140625" style="149" customWidth="1"/>
    <col min="9736" max="9736" width="9.109375" style="149"/>
    <col min="9737" max="9737" width="13.33203125" style="149" customWidth="1"/>
    <col min="9738" max="9738" width="10.6640625" style="149" customWidth="1"/>
    <col min="9739" max="9739" width="12" style="149" bestFit="1" customWidth="1"/>
    <col min="9740" max="9741" width="12.88671875" style="149" bestFit="1" customWidth="1"/>
    <col min="9742" max="9751" width="4.6640625" style="149" customWidth="1"/>
    <col min="9752" max="9752" width="7" style="149" customWidth="1"/>
    <col min="9753" max="9753" width="4.6640625" style="149" bestFit="1" customWidth="1"/>
    <col min="9754" max="9754" width="11.44140625" style="149" bestFit="1" customWidth="1"/>
    <col min="9755" max="9990" width="9.109375" style="149"/>
    <col min="9991" max="9991" width="5.44140625" style="149" customWidth="1"/>
    <col min="9992" max="9992" width="9.109375" style="149"/>
    <col min="9993" max="9993" width="13.33203125" style="149" customWidth="1"/>
    <col min="9994" max="9994" width="10.6640625" style="149" customWidth="1"/>
    <col min="9995" max="9995" width="12" style="149" bestFit="1" customWidth="1"/>
    <col min="9996" max="9997" width="12.88671875" style="149" bestFit="1" customWidth="1"/>
    <col min="9998" max="10007" width="4.6640625" style="149" customWidth="1"/>
    <col min="10008" max="10008" width="7" style="149" customWidth="1"/>
    <col min="10009" max="10009" width="4.6640625" style="149" bestFit="1" customWidth="1"/>
    <col min="10010" max="10010" width="11.44140625" style="149" bestFit="1" customWidth="1"/>
    <col min="10011" max="10246" width="9.109375" style="149"/>
    <col min="10247" max="10247" width="5.44140625" style="149" customWidth="1"/>
    <col min="10248" max="10248" width="9.109375" style="149"/>
    <col min="10249" max="10249" width="13.33203125" style="149" customWidth="1"/>
    <col min="10250" max="10250" width="10.6640625" style="149" customWidth="1"/>
    <col min="10251" max="10251" width="12" style="149" bestFit="1" customWidth="1"/>
    <col min="10252" max="10253" width="12.88671875" style="149" bestFit="1" customWidth="1"/>
    <col min="10254" max="10263" width="4.6640625" style="149" customWidth="1"/>
    <col min="10264" max="10264" width="7" style="149" customWidth="1"/>
    <col min="10265" max="10265" width="4.6640625" style="149" bestFit="1" customWidth="1"/>
    <col min="10266" max="10266" width="11.44140625" style="149" bestFit="1" customWidth="1"/>
    <col min="10267" max="10502" width="9.109375" style="149"/>
    <col min="10503" max="10503" width="5.44140625" style="149" customWidth="1"/>
    <col min="10504" max="10504" width="9.109375" style="149"/>
    <col min="10505" max="10505" width="13.33203125" style="149" customWidth="1"/>
    <col min="10506" max="10506" width="10.6640625" style="149" customWidth="1"/>
    <col min="10507" max="10507" width="12" style="149" bestFit="1" customWidth="1"/>
    <col min="10508" max="10509" width="12.88671875" style="149" bestFit="1" customWidth="1"/>
    <col min="10510" max="10519" width="4.6640625" style="149" customWidth="1"/>
    <col min="10520" max="10520" width="7" style="149" customWidth="1"/>
    <col min="10521" max="10521" width="4.6640625" style="149" bestFit="1" customWidth="1"/>
    <col min="10522" max="10522" width="11.44140625" style="149" bestFit="1" customWidth="1"/>
    <col min="10523" max="10758" width="9.109375" style="149"/>
    <col min="10759" max="10759" width="5.44140625" style="149" customWidth="1"/>
    <col min="10760" max="10760" width="9.109375" style="149"/>
    <col min="10761" max="10761" width="13.33203125" style="149" customWidth="1"/>
    <col min="10762" max="10762" width="10.6640625" style="149" customWidth="1"/>
    <col min="10763" max="10763" width="12" style="149" bestFit="1" customWidth="1"/>
    <col min="10764" max="10765" width="12.88671875" style="149" bestFit="1" customWidth="1"/>
    <col min="10766" max="10775" width="4.6640625" style="149" customWidth="1"/>
    <col min="10776" max="10776" width="7" style="149" customWidth="1"/>
    <col min="10777" max="10777" width="4.6640625" style="149" bestFit="1" customWidth="1"/>
    <col min="10778" max="10778" width="11.44140625" style="149" bestFit="1" customWidth="1"/>
    <col min="10779" max="11014" width="9.109375" style="149"/>
    <col min="11015" max="11015" width="5.44140625" style="149" customWidth="1"/>
    <col min="11016" max="11016" width="9.109375" style="149"/>
    <col min="11017" max="11017" width="13.33203125" style="149" customWidth="1"/>
    <col min="11018" max="11018" width="10.6640625" style="149" customWidth="1"/>
    <col min="11019" max="11019" width="12" style="149" bestFit="1" customWidth="1"/>
    <col min="11020" max="11021" width="12.88671875" style="149" bestFit="1" customWidth="1"/>
    <col min="11022" max="11031" width="4.6640625" style="149" customWidth="1"/>
    <col min="11032" max="11032" width="7" style="149" customWidth="1"/>
    <col min="11033" max="11033" width="4.6640625" style="149" bestFit="1" customWidth="1"/>
    <col min="11034" max="11034" width="11.44140625" style="149" bestFit="1" customWidth="1"/>
    <col min="11035" max="11270" width="9.109375" style="149"/>
    <col min="11271" max="11271" width="5.44140625" style="149" customWidth="1"/>
    <col min="11272" max="11272" width="9.109375" style="149"/>
    <col min="11273" max="11273" width="13.33203125" style="149" customWidth="1"/>
    <col min="11274" max="11274" width="10.6640625" style="149" customWidth="1"/>
    <col min="11275" max="11275" width="12" style="149" bestFit="1" customWidth="1"/>
    <col min="11276" max="11277" width="12.88671875" style="149" bestFit="1" customWidth="1"/>
    <col min="11278" max="11287" width="4.6640625" style="149" customWidth="1"/>
    <col min="11288" max="11288" width="7" style="149" customWidth="1"/>
    <col min="11289" max="11289" width="4.6640625" style="149" bestFit="1" customWidth="1"/>
    <col min="11290" max="11290" width="11.44140625" style="149" bestFit="1" customWidth="1"/>
    <col min="11291" max="11526" width="9.109375" style="149"/>
    <col min="11527" max="11527" width="5.44140625" style="149" customWidth="1"/>
    <col min="11528" max="11528" width="9.109375" style="149"/>
    <col min="11529" max="11529" width="13.33203125" style="149" customWidth="1"/>
    <col min="11530" max="11530" width="10.6640625" style="149" customWidth="1"/>
    <col min="11531" max="11531" width="12" style="149" bestFit="1" customWidth="1"/>
    <col min="11532" max="11533" width="12.88671875" style="149" bestFit="1" customWidth="1"/>
    <col min="11534" max="11543" width="4.6640625" style="149" customWidth="1"/>
    <col min="11544" max="11544" width="7" style="149" customWidth="1"/>
    <col min="11545" max="11545" width="4.6640625" style="149" bestFit="1" customWidth="1"/>
    <col min="11546" max="11546" width="11.44140625" style="149" bestFit="1" customWidth="1"/>
    <col min="11547" max="11782" width="9.109375" style="149"/>
    <col min="11783" max="11783" width="5.44140625" style="149" customWidth="1"/>
    <col min="11784" max="11784" width="9.109375" style="149"/>
    <col min="11785" max="11785" width="13.33203125" style="149" customWidth="1"/>
    <col min="11786" max="11786" width="10.6640625" style="149" customWidth="1"/>
    <col min="11787" max="11787" width="12" style="149" bestFit="1" customWidth="1"/>
    <col min="11788" max="11789" width="12.88671875" style="149" bestFit="1" customWidth="1"/>
    <col min="11790" max="11799" width="4.6640625" style="149" customWidth="1"/>
    <col min="11800" max="11800" width="7" style="149" customWidth="1"/>
    <col min="11801" max="11801" width="4.6640625" style="149" bestFit="1" customWidth="1"/>
    <col min="11802" max="11802" width="11.44140625" style="149" bestFit="1" customWidth="1"/>
    <col min="11803" max="12038" width="9.109375" style="149"/>
    <col min="12039" max="12039" width="5.44140625" style="149" customWidth="1"/>
    <col min="12040" max="12040" width="9.109375" style="149"/>
    <col min="12041" max="12041" width="13.33203125" style="149" customWidth="1"/>
    <col min="12042" max="12042" width="10.6640625" style="149" customWidth="1"/>
    <col min="12043" max="12043" width="12" style="149" bestFit="1" customWidth="1"/>
    <col min="12044" max="12045" width="12.88671875" style="149" bestFit="1" customWidth="1"/>
    <col min="12046" max="12055" width="4.6640625" style="149" customWidth="1"/>
    <col min="12056" max="12056" width="7" style="149" customWidth="1"/>
    <col min="12057" max="12057" width="4.6640625" style="149" bestFit="1" customWidth="1"/>
    <col min="12058" max="12058" width="11.44140625" style="149" bestFit="1" customWidth="1"/>
    <col min="12059" max="12294" width="9.109375" style="149"/>
    <col min="12295" max="12295" width="5.44140625" style="149" customWidth="1"/>
    <col min="12296" max="12296" width="9.109375" style="149"/>
    <col min="12297" max="12297" width="13.33203125" style="149" customWidth="1"/>
    <col min="12298" max="12298" width="10.6640625" style="149" customWidth="1"/>
    <col min="12299" max="12299" width="12" style="149" bestFit="1" customWidth="1"/>
    <col min="12300" max="12301" width="12.88671875" style="149" bestFit="1" customWidth="1"/>
    <col min="12302" max="12311" width="4.6640625" style="149" customWidth="1"/>
    <col min="12312" max="12312" width="7" style="149" customWidth="1"/>
    <col min="12313" max="12313" width="4.6640625" style="149" bestFit="1" customWidth="1"/>
    <col min="12314" max="12314" width="11.44140625" style="149" bestFit="1" customWidth="1"/>
    <col min="12315" max="12550" width="9.109375" style="149"/>
    <col min="12551" max="12551" width="5.44140625" style="149" customWidth="1"/>
    <col min="12552" max="12552" width="9.109375" style="149"/>
    <col min="12553" max="12553" width="13.33203125" style="149" customWidth="1"/>
    <col min="12554" max="12554" width="10.6640625" style="149" customWidth="1"/>
    <col min="12555" max="12555" width="12" style="149" bestFit="1" customWidth="1"/>
    <col min="12556" max="12557" width="12.88671875" style="149" bestFit="1" customWidth="1"/>
    <col min="12558" max="12567" width="4.6640625" style="149" customWidth="1"/>
    <col min="12568" max="12568" width="7" style="149" customWidth="1"/>
    <col min="12569" max="12569" width="4.6640625" style="149" bestFit="1" customWidth="1"/>
    <col min="12570" max="12570" width="11.44140625" style="149" bestFit="1" customWidth="1"/>
    <col min="12571" max="12806" width="9.109375" style="149"/>
    <col min="12807" max="12807" width="5.44140625" style="149" customWidth="1"/>
    <col min="12808" max="12808" width="9.109375" style="149"/>
    <col min="12809" max="12809" width="13.33203125" style="149" customWidth="1"/>
    <col min="12810" max="12810" width="10.6640625" style="149" customWidth="1"/>
    <col min="12811" max="12811" width="12" style="149" bestFit="1" customWidth="1"/>
    <col min="12812" max="12813" width="12.88671875" style="149" bestFit="1" customWidth="1"/>
    <col min="12814" max="12823" width="4.6640625" style="149" customWidth="1"/>
    <col min="12824" max="12824" width="7" style="149" customWidth="1"/>
    <col min="12825" max="12825" width="4.6640625" style="149" bestFit="1" customWidth="1"/>
    <col min="12826" max="12826" width="11.44140625" style="149" bestFit="1" customWidth="1"/>
    <col min="12827" max="13062" width="9.109375" style="149"/>
    <col min="13063" max="13063" width="5.44140625" style="149" customWidth="1"/>
    <col min="13064" max="13064" width="9.109375" style="149"/>
    <col min="13065" max="13065" width="13.33203125" style="149" customWidth="1"/>
    <col min="13066" max="13066" width="10.6640625" style="149" customWidth="1"/>
    <col min="13067" max="13067" width="12" style="149" bestFit="1" customWidth="1"/>
    <col min="13068" max="13069" width="12.88671875" style="149" bestFit="1" customWidth="1"/>
    <col min="13070" max="13079" width="4.6640625" style="149" customWidth="1"/>
    <col min="13080" max="13080" width="7" style="149" customWidth="1"/>
    <col min="13081" max="13081" width="4.6640625" style="149" bestFit="1" customWidth="1"/>
    <col min="13082" max="13082" width="11.44140625" style="149" bestFit="1" customWidth="1"/>
    <col min="13083" max="13318" width="9.109375" style="149"/>
    <col min="13319" max="13319" width="5.44140625" style="149" customWidth="1"/>
    <col min="13320" max="13320" width="9.109375" style="149"/>
    <col min="13321" max="13321" width="13.33203125" style="149" customWidth="1"/>
    <col min="13322" max="13322" width="10.6640625" style="149" customWidth="1"/>
    <col min="13323" max="13323" width="12" style="149" bestFit="1" customWidth="1"/>
    <col min="13324" max="13325" width="12.88671875" style="149" bestFit="1" customWidth="1"/>
    <col min="13326" max="13335" width="4.6640625" style="149" customWidth="1"/>
    <col min="13336" max="13336" width="7" style="149" customWidth="1"/>
    <col min="13337" max="13337" width="4.6640625" style="149" bestFit="1" customWidth="1"/>
    <col min="13338" max="13338" width="11.44140625" style="149" bestFit="1" customWidth="1"/>
    <col min="13339" max="13574" width="9.109375" style="149"/>
    <col min="13575" max="13575" width="5.44140625" style="149" customWidth="1"/>
    <col min="13576" max="13576" width="9.109375" style="149"/>
    <col min="13577" max="13577" width="13.33203125" style="149" customWidth="1"/>
    <col min="13578" max="13578" width="10.6640625" style="149" customWidth="1"/>
    <col min="13579" max="13579" width="12" style="149" bestFit="1" customWidth="1"/>
    <col min="13580" max="13581" width="12.88671875" style="149" bestFit="1" customWidth="1"/>
    <col min="13582" max="13591" width="4.6640625" style="149" customWidth="1"/>
    <col min="13592" max="13592" width="7" style="149" customWidth="1"/>
    <col min="13593" max="13593" width="4.6640625" style="149" bestFit="1" customWidth="1"/>
    <col min="13594" max="13594" width="11.44140625" style="149" bestFit="1" customWidth="1"/>
    <col min="13595" max="13830" width="9.109375" style="149"/>
    <col min="13831" max="13831" width="5.44140625" style="149" customWidth="1"/>
    <col min="13832" max="13832" width="9.109375" style="149"/>
    <col min="13833" max="13833" width="13.33203125" style="149" customWidth="1"/>
    <col min="13834" max="13834" width="10.6640625" style="149" customWidth="1"/>
    <col min="13835" max="13835" width="12" style="149" bestFit="1" customWidth="1"/>
    <col min="13836" max="13837" width="12.88671875" style="149" bestFit="1" customWidth="1"/>
    <col min="13838" max="13847" width="4.6640625" style="149" customWidth="1"/>
    <col min="13848" max="13848" width="7" style="149" customWidth="1"/>
    <col min="13849" max="13849" width="4.6640625" style="149" bestFit="1" customWidth="1"/>
    <col min="13850" max="13850" width="11.44140625" style="149" bestFit="1" customWidth="1"/>
    <col min="13851" max="14086" width="9.109375" style="149"/>
    <col min="14087" max="14087" width="5.44140625" style="149" customWidth="1"/>
    <col min="14088" max="14088" width="9.109375" style="149"/>
    <col min="14089" max="14089" width="13.33203125" style="149" customWidth="1"/>
    <col min="14090" max="14090" width="10.6640625" style="149" customWidth="1"/>
    <col min="14091" max="14091" width="12" style="149" bestFit="1" customWidth="1"/>
    <col min="14092" max="14093" width="12.88671875" style="149" bestFit="1" customWidth="1"/>
    <col min="14094" max="14103" width="4.6640625" style="149" customWidth="1"/>
    <col min="14104" max="14104" width="7" style="149" customWidth="1"/>
    <col min="14105" max="14105" width="4.6640625" style="149" bestFit="1" customWidth="1"/>
    <col min="14106" max="14106" width="11.44140625" style="149" bestFit="1" customWidth="1"/>
    <col min="14107" max="14342" width="9.109375" style="149"/>
    <col min="14343" max="14343" width="5.44140625" style="149" customWidth="1"/>
    <col min="14344" max="14344" width="9.109375" style="149"/>
    <col min="14345" max="14345" width="13.33203125" style="149" customWidth="1"/>
    <col min="14346" max="14346" width="10.6640625" style="149" customWidth="1"/>
    <col min="14347" max="14347" width="12" style="149" bestFit="1" customWidth="1"/>
    <col min="14348" max="14349" width="12.88671875" style="149" bestFit="1" customWidth="1"/>
    <col min="14350" max="14359" width="4.6640625" style="149" customWidth="1"/>
    <col min="14360" max="14360" width="7" style="149" customWidth="1"/>
    <col min="14361" max="14361" width="4.6640625" style="149" bestFit="1" customWidth="1"/>
    <col min="14362" max="14362" width="11.44140625" style="149" bestFit="1" customWidth="1"/>
    <col min="14363" max="14598" width="9.109375" style="149"/>
    <col min="14599" max="14599" width="5.44140625" style="149" customWidth="1"/>
    <col min="14600" max="14600" width="9.109375" style="149"/>
    <col min="14601" max="14601" width="13.33203125" style="149" customWidth="1"/>
    <col min="14602" max="14602" width="10.6640625" style="149" customWidth="1"/>
    <col min="14603" max="14603" width="12" style="149" bestFit="1" customWidth="1"/>
    <col min="14604" max="14605" width="12.88671875" style="149" bestFit="1" customWidth="1"/>
    <col min="14606" max="14615" width="4.6640625" style="149" customWidth="1"/>
    <col min="14616" max="14616" width="7" style="149" customWidth="1"/>
    <col min="14617" max="14617" width="4.6640625" style="149" bestFit="1" customWidth="1"/>
    <col min="14618" max="14618" width="11.44140625" style="149" bestFit="1" customWidth="1"/>
    <col min="14619" max="14854" width="9.109375" style="149"/>
    <col min="14855" max="14855" width="5.44140625" style="149" customWidth="1"/>
    <col min="14856" max="14856" width="9.109375" style="149"/>
    <col min="14857" max="14857" width="13.33203125" style="149" customWidth="1"/>
    <col min="14858" max="14858" width="10.6640625" style="149" customWidth="1"/>
    <col min="14859" max="14859" width="12" style="149" bestFit="1" customWidth="1"/>
    <col min="14860" max="14861" width="12.88671875" style="149" bestFit="1" customWidth="1"/>
    <col min="14862" max="14871" width="4.6640625" style="149" customWidth="1"/>
    <col min="14872" max="14872" width="7" style="149" customWidth="1"/>
    <col min="14873" max="14873" width="4.6640625" style="149" bestFit="1" customWidth="1"/>
    <col min="14874" max="14874" width="11.44140625" style="149" bestFit="1" customWidth="1"/>
    <col min="14875" max="15110" width="9.109375" style="149"/>
    <col min="15111" max="15111" width="5.44140625" style="149" customWidth="1"/>
    <col min="15112" max="15112" width="9.109375" style="149"/>
    <col min="15113" max="15113" width="13.33203125" style="149" customWidth="1"/>
    <col min="15114" max="15114" width="10.6640625" style="149" customWidth="1"/>
    <col min="15115" max="15115" width="12" style="149" bestFit="1" customWidth="1"/>
    <col min="15116" max="15117" width="12.88671875" style="149" bestFit="1" customWidth="1"/>
    <col min="15118" max="15127" width="4.6640625" style="149" customWidth="1"/>
    <col min="15128" max="15128" width="7" style="149" customWidth="1"/>
    <col min="15129" max="15129" width="4.6640625" style="149" bestFit="1" customWidth="1"/>
    <col min="15130" max="15130" width="11.44140625" style="149" bestFit="1" customWidth="1"/>
    <col min="15131" max="15366" width="9.109375" style="149"/>
    <col min="15367" max="15367" width="5.44140625" style="149" customWidth="1"/>
    <col min="15368" max="15368" width="9.109375" style="149"/>
    <col min="15369" max="15369" width="13.33203125" style="149" customWidth="1"/>
    <col min="15370" max="15370" width="10.6640625" style="149" customWidth="1"/>
    <col min="15371" max="15371" width="12" style="149" bestFit="1" customWidth="1"/>
    <col min="15372" max="15373" width="12.88671875" style="149" bestFit="1" customWidth="1"/>
    <col min="15374" max="15383" width="4.6640625" style="149" customWidth="1"/>
    <col min="15384" max="15384" width="7" style="149" customWidth="1"/>
    <col min="15385" max="15385" width="4.6640625" style="149" bestFit="1" customWidth="1"/>
    <col min="15386" max="15386" width="11.44140625" style="149" bestFit="1" customWidth="1"/>
    <col min="15387" max="15622" width="9.109375" style="149"/>
    <col min="15623" max="15623" width="5.44140625" style="149" customWidth="1"/>
    <col min="15624" max="15624" width="9.109375" style="149"/>
    <col min="15625" max="15625" width="13.33203125" style="149" customWidth="1"/>
    <col min="15626" max="15626" width="10.6640625" style="149" customWidth="1"/>
    <col min="15627" max="15627" width="12" style="149" bestFit="1" customWidth="1"/>
    <col min="15628" max="15629" width="12.88671875" style="149" bestFit="1" customWidth="1"/>
    <col min="15630" max="15639" width="4.6640625" style="149" customWidth="1"/>
    <col min="15640" max="15640" width="7" style="149" customWidth="1"/>
    <col min="15641" max="15641" width="4.6640625" style="149" bestFit="1" customWidth="1"/>
    <col min="15642" max="15642" width="11.44140625" style="149" bestFit="1" customWidth="1"/>
    <col min="15643" max="15878" width="9.109375" style="149"/>
    <col min="15879" max="15879" width="5.44140625" style="149" customWidth="1"/>
    <col min="15880" max="15880" width="9.109375" style="149"/>
    <col min="15881" max="15881" width="13.33203125" style="149" customWidth="1"/>
    <col min="15882" max="15882" width="10.6640625" style="149" customWidth="1"/>
    <col min="15883" max="15883" width="12" style="149" bestFit="1" customWidth="1"/>
    <col min="15884" max="15885" width="12.88671875" style="149" bestFit="1" customWidth="1"/>
    <col min="15886" max="15895" width="4.6640625" style="149" customWidth="1"/>
    <col min="15896" max="15896" width="7" style="149" customWidth="1"/>
    <col min="15897" max="15897" width="4.6640625" style="149" bestFit="1" customWidth="1"/>
    <col min="15898" max="15898" width="11.44140625" style="149" bestFit="1" customWidth="1"/>
    <col min="15899" max="16134" width="9.109375" style="149"/>
    <col min="16135" max="16135" width="5.44140625" style="149" customWidth="1"/>
    <col min="16136" max="16136" width="9.109375" style="149"/>
    <col min="16137" max="16137" width="13.33203125" style="149" customWidth="1"/>
    <col min="16138" max="16138" width="10.6640625" style="149" customWidth="1"/>
    <col min="16139" max="16139" width="12" style="149" bestFit="1" customWidth="1"/>
    <col min="16140" max="16141" width="12.88671875" style="149" bestFit="1" customWidth="1"/>
    <col min="16142" max="16151" width="4.6640625" style="149" customWidth="1"/>
    <col min="16152" max="16152" width="7" style="149" customWidth="1"/>
    <col min="16153" max="16153" width="4.6640625" style="149" bestFit="1" customWidth="1"/>
    <col min="16154" max="16154" width="11.44140625" style="149" bestFit="1" customWidth="1"/>
    <col min="16155" max="16383" width="9.109375" style="149"/>
    <col min="16384" max="16384" width="9.109375" style="149" customWidth="1"/>
  </cols>
  <sheetData>
    <row r="1" spans="1:239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239" s="230" customFormat="1" ht="15.6" x14ac:dyDescent="0.25">
      <c r="A2" s="230" t="s">
        <v>48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239" s="118" customFormat="1" ht="12" customHeight="1" x14ac:dyDescent="0.25">
      <c r="A3" s="111"/>
      <c r="B3" s="111"/>
      <c r="C3" s="112"/>
      <c r="D3" s="113"/>
      <c r="E3" s="114"/>
      <c r="F3" s="115"/>
      <c r="G3" s="115"/>
      <c r="H3" s="116"/>
      <c r="I3" s="116"/>
      <c r="J3" s="116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</row>
    <row r="4" spans="1:239" s="121" customFormat="1" ht="16.2" thickBot="1" x14ac:dyDescent="0.3">
      <c r="A4" s="119"/>
      <c r="B4" s="119"/>
      <c r="C4" s="107" t="s">
        <v>27</v>
      </c>
      <c r="D4" s="107"/>
      <c r="E4" s="108"/>
      <c r="F4" s="109"/>
      <c r="G4" s="120"/>
      <c r="H4" s="119"/>
      <c r="I4" s="119"/>
      <c r="J4" s="119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</row>
    <row r="5" spans="1:239" s="121" customFormat="1" ht="18" customHeight="1" thickBot="1" x14ac:dyDescent="0.3">
      <c r="C5" s="107"/>
      <c r="D5" s="4" t="s">
        <v>22</v>
      </c>
      <c r="E5" s="114"/>
      <c r="F5" s="122"/>
      <c r="G5" s="122"/>
      <c r="H5" s="123"/>
      <c r="I5" s="123"/>
      <c r="J5" s="339" t="s">
        <v>8</v>
      </c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1"/>
    </row>
    <row r="6" spans="1:239" s="133" customFormat="1" ht="18" customHeight="1" thickBot="1" x14ac:dyDescent="0.3">
      <c r="A6" s="124" t="s">
        <v>105</v>
      </c>
      <c r="B6" s="36" t="s">
        <v>0</v>
      </c>
      <c r="C6" s="126" t="s">
        <v>1</v>
      </c>
      <c r="D6" s="127" t="s">
        <v>2</v>
      </c>
      <c r="E6" s="128" t="s">
        <v>15</v>
      </c>
      <c r="F6" s="129" t="s">
        <v>4</v>
      </c>
      <c r="G6" s="241" t="s">
        <v>49</v>
      </c>
      <c r="H6" s="130" t="s">
        <v>16</v>
      </c>
      <c r="I6" s="131" t="s">
        <v>6</v>
      </c>
      <c r="J6" s="288">
        <v>130</v>
      </c>
      <c r="K6" s="288">
        <v>133</v>
      </c>
      <c r="L6" s="288">
        <v>136</v>
      </c>
      <c r="M6" s="288">
        <v>139</v>
      </c>
      <c r="N6" s="288">
        <v>142</v>
      </c>
      <c r="O6" s="288">
        <v>145</v>
      </c>
      <c r="P6" s="288">
        <v>148</v>
      </c>
      <c r="Q6" s="288">
        <v>151</v>
      </c>
      <c r="R6" s="288">
        <v>154</v>
      </c>
      <c r="S6" s="288">
        <v>157</v>
      </c>
      <c r="T6" s="288">
        <v>160</v>
      </c>
      <c r="U6" s="288">
        <v>163</v>
      </c>
      <c r="V6" s="288">
        <v>166</v>
      </c>
      <c r="W6" s="288">
        <v>169</v>
      </c>
      <c r="X6" s="290" t="s">
        <v>10</v>
      </c>
      <c r="Y6" s="289" t="s">
        <v>7</v>
      </c>
      <c r="Z6" s="132" t="s">
        <v>3</v>
      </c>
    </row>
    <row r="7" spans="1:239" s="145" customFormat="1" ht="18" customHeight="1" x14ac:dyDescent="0.25">
      <c r="A7" s="150">
        <v>1</v>
      </c>
      <c r="B7" s="151">
        <v>12</v>
      </c>
      <c r="C7" s="135" t="s">
        <v>83</v>
      </c>
      <c r="D7" s="136" t="s">
        <v>84</v>
      </c>
      <c r="E7" s="137" t="s">
        <v>85</v>
      </c>
      <c r="F7" s="138" t="s">
        <v>54</v>
      </c>
      <c r="G7" s="138" t="s">
        <v>55</v>
      </c>
      <c r="H7" s="139"/>
      <c r="I7" s="140"/>
      <c r="J7" s="334"/>
      <c r="K7" s="334"/>
      <c r="L7" s="334"/>
      <c r="M7" s="334"/>
      <c r="N7" s="334"/>
      <c r="O7" s="334"/>
      <c r="P7" s="334">
        <v>0</v>
      </c>
      <c r="Q7" s="334">
        <v>0</v>
      </c>
      <c r="R7" s="334" t="s">
        <v>116</v>
      </c>
      <c r="S7" s="334">
        <v>0</v>
      </c>
      <c r="T7" s="334">
        <v>0</v>
      </c>
      <c r="U7" s="334" t="s">
        <v>116</v>
      </c>
      <c r="V7" s="334">
        <v>0</v>
      </c>
      <c r="W7" s="334" t="s">
        <v>117</v>
      </c>
      <c r="X7" s="142">
        <v>1.66</v>
      </c>
      <c r="Y7" s="152" t="str">
        <f t="shared" ref="Y7:Y12" si="0">IF(ISBLANK(X7),"",IF(X7&gt;=2.03,"KSM",IF(X7&gt;=1.9,"I A",IF(X7&gt;=1.75,"II A",IF(X7&gt;=1.6,"III A",IF(X7&gt;=1.47,"I JA",IF(X7&gt;=1.35,"II JA",IF(X7&gt;=1.25,"III JA"))))))))</f>
        <v>III A</v>
      </c>
      <c r="Z7" s="144" t="s">
        <v>56</v>
      </c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</row>
    <row r="8" spans="1:239" s="145" customFormat="1" ht="18" customHeight="1" x14ac:dyDescent="0.25">
      <c r="A8" s="150">
        <v>2</v>
      </c>
      <c r="B8" s="151">
        <v>13</v>
      </c>
      <c r="C8" s="135" t="s">
        <v>86</v>
      </c>
      <c r="D8" s="136" t="s">
        <v>87</v>
      </c>
      <c r="E8" s="137" t="s">
        <v>88</v>
      </c>
      <c r="F8" s="138" t="s">
        <v>54</v>
      </c>
      <c r="G8" s="138" t="s">
        <v>55</v>
      </c>
      <c r="H8" s="139"/>
      <c r="I8" s="146"/>
      <c r="J8" s="334"/>
      <c r="K8" s="334"/>
      <c r="L8" s="334"/>
      <c r="M8" s="334"/>
      <c r="N8" s="334"/>
      <c r="O8" s="334"/>
      <c r="P8" s="334">
        <v>0</v>
      </c>
      <c r="Q8" s="334">
        <v>0</v>
      </c>
      <c r="R8" s="334" t="s">
        <v>116</v>
      </c>
      <c r="S8" s="334" t="s">
        <v>119</v>
      </c>
      <c r="T8" s="334" t="s">
        <v>116</v>
      </c>
      <c r="U8" s="334" t="s">
        <v>119</v>
      </c>
      <c r="V8" s="334" t="s">
        <v>117</v>
      </c>
      <c r="W8" s="334"/>
      <c r="X8" s="142">
        <v>1.63</v>
      </c>
      <c r="Y8" s="152" t="str">
        <f t="shared" si="0"/>
        <v>III A</v>
      </c>
      <c r="Z8" s="144" t="s">
        <v>56</v>
      </c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</row>
    <row r="9" spans="1:239" ht="18" customHeight="1" x14ac:dyDescent="0.25">
      <c r="A9" s="150">
        <v>3</v>
      </c>
      <c r="B9" s="151">
        <v>14</v>
      </c>
      <c r="C9" s="135" t="s">
        <v>89</v>
      </c>
      <c r="D9" s="136" t="s">
        <v>90</v>
      </c>
      <c r="E9" s="137" t="s">
        <v>91</v>
      </c>
      <c r="F9" s="138" t="s">
        <v>54</v>
      </c>
      <c r="G9" s="138" t="s">
        <v>55</v>
      </c>
      <c r="H9" s="139"/>
      <c r="I9" s="146"/>
      <c r="J9" s="334"/>
      <c r="K9" s="334">
        <v>0</v>
      </c>
      <c r="L9" s="334">
        <v>0</v>
      </c>
      <c r="M9" s="334">
        <v>0</v>
      </c>
      <c r="N9" s="334">
        <v>0</v>
      </c>
      <c r="O9" s="334">
        <v>0</v>
      </c>
      <c r="P9" s="334">
        <v>0</v>
      </c>
      <c r="Q9" s="334" t="s">
        <v>116</v>
      </c>
      <c r="R9" s="334" t="s">
        <v>116</v>
      </c>
      <c r="S9" s="334" t="s">
        <v>119</v>
      </c>
      <c r="T9" s="334" t="s">
        <v>117</v>
      </c>
      <c r="U9" s="334"/>
      <c r="V9" s="334"/>
      <c r="W9" s="334"/>
      <c r="X9" s="142">
        <v>1.57</v>
      </c>
      <c r="Y9" s="152" t="str">
        <f t="shared" si="0"/>
        <v>I JA</v>
      </c>
      <c r="Z9" s="144" t="s">
        <v>56</v>
      </c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</row>
    <row r="10" spans="1:239" s="112" customFormat="1" ht="18" customHeight="1" x14ac:dyDescent="0.25">
      <c r="A10" s="150">
        <v>4</v>
      </c>
      <c r="B10" s="151">
        <v>67</v>
      </c>
      <c r="C10" s="135" t="s">
        <v>76</v>
      </c>
      <c r="D10" s="136" t="s">
        <v>77</v>
      </c>
      <c r="E10" s="137" t="s">
        <v>78</v>
      </c>
      <c r="F10" s="138" t="s">
        <v>79</v>
      </c>
      <c r="G10" s="138" t="s">
        <v>80</v>
      </c>
      <c r="H10" s="139"/>
      <c r="I10" s="146"/>
      <c r="J10" s="334"/>
      <c r="K10" s="334"/>
      <c r="L10" s="334"/>
      <c r="M10" s="334"/>
      <c r="N10" s="334"/>
      <c r="O10" s="334">
        <v>0</v>
      </c>
      <c r="P10" s="334">
        <v>0</v>
      </c>
      <c r="Q10" s="334">
        <v>0</v>
      </c>
      <c r="R10" s="334" t="s">
        <v>119</v>
      </c>
      <c r="S10" s="334">
        <v>0</v>
      </c>
      <c r="T10" s="334" t="s">
        <v>117</v>
      </c>
      <c r="U10" s="334"/>
      <c r="V10" s="334"/>
      <c r="W10" s="334"/>
      <c r="X10" s="142">
        <v>1.57</v>
      </c>
      <c r="Y10" s="152" t="str">
        <f t="shared" si="0"/>
        <v>I JA</v>
      </c>
      <c r="Z10" s="144" t="s">
        <v>82</v>
      </c>
    </row>
    <row r="11" spans="1:239" s="112" customFormat="1" ht="18" customHeight="1" x14ac:dyDescent="0.25">
      <c r="A11" s="150">
        <v>5</v>
      </c>
      <c r="B11" s="151">
        <v>97</v>
      </c>
      <c r="C11" s="135" t="s">
        <v>70</v>
      </c>
      <c r="D11" s="136" t="s">
        <v>71</v>
      </c>
      <c r="E11" s="137" t="s">
        <v>72</v>
      </c>
      <c r="F11" s="138" t="s">
        <v>73</v>
      </c>
      <c r="G11" s="138" t="s">
        <v>74</v>
      </c>
      <c r="H11" s="139"/>
      <c r="I11" s="146"/>
      <c r="J11" s="334">
        <v>0</v>
      </c>
      <c r="K11" s="334">
        <v>0</v>
      </c>
      <c r="L11" s="334">
        <v>0</v>
      </c>
      <c r="M11" s="334">
        <v>0</v>
      </c>
      <c r="N11" s="334" t="s">
        <v>116</v>
      </c>
      <c r="O11" s="334">
        <v>0</v>
      </c>
      <c r="P11" s="334">
        <v>0</v>
      </c>
      <c r="Q11" s="334" t="s">
        <v>117</v>
      </c>
      <c r="R11" s="334"/>
      <c r="S11" s="334"/>
      <c r="T11" s="334"/>
      <c r="U11" s="334"/>
      <c r="V11" s="334"/>
      <c r="W11" s="334"/>
      <c r="X11" s="142">
        <v>1.48</v>
      </c>
      <c r="Y11" s="152" t="str">
        <f t="shared" si="0"/>
        <v>I JA</v>
      </c>
      <c r="Z11" s="144" t="s">
        <v>75</v>
      </c>
    </row>
    <row r="12" spans="1:239" s="112" customFormat="1" ht="18" customHeight="1" x14ac:dyDescent="0.25">
      <c r="A12" s="150">
        <v>6</v>
      </c>
      <c r="B12" s="151">
        <v>20</v>
      </c>
      <c r="C12" s="135" t="s">
        <v>92</v>
      </c>
      <c r="D12" s="136" t="s">
        <v>93</v>
      </c>
      <c r="E12" s="137" t="s">
        <v>94</v>
      </c>
      <c r="F12" s="138" t="s">
        <v>63</v>
      </c>
      <c r="G12" s="138" t="s">
        <v>55</v>
      </c>
      <c r="H12" s="139"/>
      <c r="I12" s="146"/>
      <c r="J12" s="334" t="s">
        <v>116</v>
      </c>
      <c r="K12" s="334">
        <v>0</v>
      </c>
      <c r="L12" s="334" t="s">
        <v>116</v>
      </c>
      <c r="M12" s="334" t="s">
        <v>117</v>
      </c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142">
        <v>1.36</v>
      </c>
      <c r="Y12" s="152" t="str">
        <f t="shared" si="0"/>
        <v>II JA</v>
      </c>
      <c r="Z12" s="144" t="s">
        <v>56</v>
      </c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</row>
  </sheetData>
  <sortState ref="A7:IE12">
    <sortCondition descending="1" ref="X7:X12"/>
  </sortState>
  <mergeCells count="1">
    <mergeCell ref="J5:W5"/>
  </mergeCells>
  <printOptions horizontalCentered="1"/>
  <pageMargins left="0.19685039370078741" right="0.15748031496062992" top="0.78740157480314965" bottom="0.39370078740157483" header="0.39370078740157483" footer="0.39370078740157483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K18" sqref="K18"/>
    </sheetView>
  </sheetViews>
  <sheetFormatPr defaultColWidth="9.109375" defaultRowHeight="13.2" x14ac:dyDescent="0.25"/>
  <cols>
    <col min="1" max="1" width="4.5546875" style="38" customWidth="1"/>
    <col min="2" max="2" width="3.6640625" style="38" customWidth="1"/>
    <col min="3" max="3" width="10.44140625" style="38" customWidth="1"/>
    <col min="4" max="4" width="11.44140625" style="38" bestFit="1" customWidth="1"/>
    <col min="5" max="5" width="10.6640625" style="53" customWidth="1"/>
    <col min="6" max="6" width="13.5546875" style="64" bestFit="1" customWidth="1"/>
    <col min="7" max="7" width="12.88671875" style="64" bestFit="1" customWidth="1"/>
    <col min="8" max="8" width="11.33203125" style="42" hidden="1" customWidth="1"/>
    <col min="9" max="11" width="8.88671875" style="65" customWidth="1"/>
    <col min="12" max="12" width="9.6640625" style="44" customWidth="1"/>
    <col min="13" max="13" width="6.44140625" style="11" hidden="1" customWidth="1"/>
    <col min="14" max="14" width="17.5546875" style="45" bestFit="1" customWidth="1"/>
    <col min="15" max="16384" width="9.109375" style="38"/>
  </cols>
  <sheetData>
    <row r="1" spans="1:15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15" s="230" customFormat="1" ht="15.6" x14ac:dyDescent="0.25">
      <c r="A2" s="230" t="s">
        <v>48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15" s="45" customFormat="1" ht="12" customHeight="1" x14ac:dyDescent="0.25">
      <c r="A3" s="38"/>
      <c r="B3" s="38"/>
      <c r="C3" s="38"/>
      <c r="D3" s="39"/>
      <c r="E3" s="40"/>
      <c r="F3" s="41"/>
      <c r="G3" s="41"/>
      <c r="H3" s="42"/>
      <c r="I3" s="43"/>
      <c r="J3" s="43"/>
      <c r="K3" s="43"/>
      <c r="L3" s="44"/>
      <c r="M3" s="11"/>
    </row>
    <row r="4" spans="1:15" s="46" customFormat="1" ht="15.75" customHeight="1" thickBot="1" x14ac:dyDescent="0.3">
      <c r="C4" s="47" t="s">
        <v>41</v>
      </c>
      <c r="E4" s="48"/>
      <c r="F4" s="49"/>
      <c r="G4" s="49"/>
      <c r="H4" s="50"/>
      <c r="I4" s="51"/>
      <c r="J4" s="51"/>
      <c r="K4" s="51"/>
      <c r="L4" s="52"/>
      <c r="M4" s="6"/>
    </row>
    <row r="5" spans="1:15" ht="18" customHeight="1" thickBot="1" x14ac:dyDescent="0.3">
      <c r="D5" s="4" t="s">
        <v>22</v>
      </c>
      <c r="F5" s="81"/>
      <c r="G5" s="81"/>
      <c r="H5" s="81"/>
      <c r="I5" s="342" t="s">
        <v>8</v>
      </c>
      <c r="J5" s="343"/>
      <c r="K5" s="344"/>
      <c r="L5" s="82"/>
      <c r="M5" s="83"/>
    </row>
    <row r="6" spans="1:15" s="92" customFormat="1" ht="18" customHeight="1" thickBot="1" x14ac:dyDescent="0.3">
      <c r="A6" s="124" t="s">
        <v>9</v>
      </c>
      <c r="B6" s="36" t="s">
        <v>0</v>
      </c>
      <c r="C6" s="84" t="s">
        <v>1</v>
      </c>
      <c r="D6" s="85" t="s">
        <v>2</v>
      </c>
      <c r="E6" s="86" t="s">
        <v>15</v>
      </c>
      <c r="F6" s="87" t="s">
        <v>4</v>
      </c>
      <c r="G6" s="241" t="s">
        <v>49</v>
      </c>
      <c r="H6" s="88" t="s">
        <v>16</v>
      </c>
      <c r="I6" s="96">
        <v>1</v>
      </c>
      <c r="J6" s="97">
        <v>2</v>
      </c>
      <c r="K6" s="97">
        <v>3</v>
      </c>
      <c r="L6" s="89" t="s">
        <v>5</v>
      </c>
      <c r="M6" s="90" t="s">
        <v>7</v>
      </c>
      <c r="N6" s="91" t="s">
        <v>3</v>
      </c>
    </row>
    <row r="7" spans="1:15" s="95" customFormat="1" ht="18" customHeight="1" x14ac:dyDescent="0.25">
      <c r="A7" s="93">
        <v>1</v>
      </c>
      <c r="B7" s="98">
        <v>67</v>
      </c>
      <c r="C7" s="99" t="s">
        <v>76</v>
      </c>
      <c r="D7" s="100" t="s">
        <v>77</v>
      </c>
      <c r="E7" s="101" t="s">
        <v>78</v>
      </c>
      <c r="F7" s="102" t="s">
        <v>79</v>
      </c>
      <c r="G7" s="102" t="s">
        <v>80</v>
      </c>
      <c r="H7" s="102" t="s">
        <v>81</v>
      </c>
      <c r="I7" s="94">
        <v>37.14</v>
      </c>
      <c r="J7" s="94">
        <v>37.53</v>
      </c>
      <c r="K7" s="94">
        <v>35.049999999999997</v>
      </c>
      <c r="L7" s="277">
        <f t="shared" ref="L7:L12" si="0">MAX(I7:K7)</f>
        <v>37.53</v>
      </c>
      <c r="M7" s="269" t="b">
        <f t="shared" ref="M7:M12" si="1">IF(ISBLANK(L7),"",IF(L7&gt;=51,"III A",IF(L7&gt;=46,"I JA",IF(L7&gt;=42,"II JA",IF(L7&gt;=38,"III JA")))))</f>
        <v>0</v>
      </c>
      <c r="N7" s="103" t="s">
        <v>82</v>
      </c>
    </row>
    <row r="8" spans="1:15" s="95" customFormat="1" ht="18" customHeight="1" x14ac:dyDescent="0.25">
      <c r="A8" s="93">
        <v>2</v>
      </c>
      <c r="B8" s="98">
        <v>12</v>
      </c>
      <c r="C8" s="99" t="s">
        <v>83</v>
      </c>
      <c r="D8" s="100" t="s">
        <v>84</v>
      </c>
      <c r="E8" s="101" t="s">
        <v>85</v>
      </c>
      <c r="F8" s="102" t="s">
        <v>54</v>
      </c>
      <c r="G8" s="102" t="s">
        <v>55</v>
      </c>
      <c r="H8" s="102"/>
      <c r="I8" s="94">
        <v>33.17</v>
      </c>
      <c r="J8" s="94">
        <v>28.96</v>
      </c>
      <c r="K8" s="94">
        <v>28.75</v>
      </c>
      <c r="L8" s="277">
        <f t="shared" si="0"/>
        <v>33.17</v>
      </c>
      <c r="M8" s="269" t="b">
        <f t="shared" si="1"/>
        <v>0</v>
      </c>
      <c r="N8" s="103" t="s">
        <v>56</v>
      </c>
      <c r="O8" s="65"/>
    </row>
    <row r="9" spans="1:15" s="95" customFormat="1" ht="18" customHeight="1" x14ac:dyDescent="0.25">
      <c r="A9" s="93">
        <v>3</v>
      </c>
      <c r="B9" s="98">
        <v>20</v>
      </c>
      <c r="C9" s="99" t="s">
        <v>92</v>
      </c>
      <c r="D9" s="100" t="s">
        <v>93</v>
      </c>
      <c r="E9" s="101" t="s">
        <v>94</v>
      </c>
      <c r="F9" s="102" t="s">
        <v>63</v>
      </c>
      <c r="G9" s="102" t="s">
        <v>55</v>
      </c>
      <c r="H9" s="102"/>
      <c r="I9" s="94">
        <v>29.99</v>
      </c>
      <c r="J9" s="94">
        <v>27.56</v>
      </c>
      <c r="K9" s="94">
        <v>24.26</v>
      </c>
      <c r="L9" s="277">
        <f t="shared" si="0"/>
        <v>29.99</v>
      </c>
      <c r="M9" s="269" t="b">
        <f t="shared" si="1"/>
        <v>0</v>
      </c>
      <c r="N9" s="103" t="s">
        <v>56</v>
      </c>
      <c r="O9" s="65"/>
    </row>
    <row r="10" spans="1:15" s="95" customFormat="1" ht="18" customHeight="1" x14ac:dyDescent="0.25">
      <c r="A10" s="93">
        <v>4</v>
      </c>
      <c r="B10" s="98">
        <v>13</v>
      </c>
      <c r="C10" s="99" t="s">
        <v>86</v>
      </c>
      <c r="D10" s="100" t="s">
        <v>87</v>
      </c>
      <c r="E10" s="101" t="s">
        <v>88</v>
      </c>
      <c r="F10" s="102" t="s">
        <v>54</v>
      </c>
      <c r="G10" s="102" t="s">
        <v>55</v>
      </c>
      <c r="H10" s="102"/>
      <c r="I10" s="94">
        <v>20.59</v>
      </c>
      <c r="J10" s="94">
        <v>19.84</v>
      </c>
      <c r="K10" s="94">
        <v>26.05</v>
      </c>
      <c r="L10" s="277">
        <f t="shared" si="0"/>
        <v>26.05</v>
      </c>
      <c r="M10" s="269" t="b">
        <f t="shared" si="1"/>
        <v>0</v>
      </c>
      <c r="N10" s="103" t="s">
        <v>56</v>
      </c>
      <c r="O10" s="65"/>
    </row>
    <row r="11" spans="1:15" s="95" customFormat="1" ht="18" customHeight="1" x14ac:dyDescent="0.25">
      <c r="A11" s="93">
        <v>5</v>
      </c>
      <c r="B11" s="98">
        <v>97</v>
      </c>
      <c r="C11" s="99" t="s">
        <v>70</v>
      </c>
      <c r="D11" s="100" t="s">
        <v>71</v>
      </c>
      <c r="E11" s="101" t="s">
        <v>72</v>
      </c>
      <c r="F11" s="102" t="s">
        <v>73</v>
      </c>
      <c r="G11" s="102" t="s">
        <v>74</v>
      </c>
      <c r="H11" s="102"/>
      <c r="I11" s="94">
        <v>20.63</v>
      </c>
      <c r="J11" s="94">
        <v>24.04</v>
      </c>
      <c r="K11" s="94">
        <v>19.96</v>
      </c>
      <c r="L11" s="277">
        <f t="shared" si="0"/>
        <v>24.04</v>
      </c>
      <c r="M11" s="269" t="b">
        <f t="shared" si="1"/>
        <v>0</v>
      </c>
      <c r="N11" s="103" t="s">
        <v>75</v>
      </c>
    </row>
    <row r="12" spans="1:15" s="95" customFormat="1" ht="18" customHeight="1" x14ac:dyDescent="0.25">
      <c r="A12" s="93">
        <v>6</v>
      </c>
      <c r="B12" s="98">
        <v>14</v>
      </c>
      <c r="C12" s="99" t="s">
        <v>89</v>
      </c>
      <c r="D12" s="100" t="s">
        <v>90</v>
      </c>
      <c r="E12" s="101" t="s">
        <v>91</v>
      </c>
      <c r="F12" s="102" t="s">
        <v>54</v>
      </c>
      <c r="G12" s="102" t="s">
        <v>55</v>
      </c>
      <c r="H12" s="102"/>
      <c r="I12" s="94">
        <v>18.420000000000002</v>
      </c>
      <c r="J12" s="94">
        <v>19.03</v>
      </c>
      <c r="K12" s="94">
        <v>17.23</v>
      </c>
      <c r="L12" s="277">
        <f t="shared" si="0"/>
        <v>19.03</v>
      </c>
      <c r="M12" s="269" t="b">
        <f t="shared" si="1"/>
        <v>0</v>
      </c>
      <c r="N12" s="103" t="s">
        <v>56</v>
      </c>
    </row>
  </sheetData>
  <sortState ref="A7:O12">
    <sortCondition descending="1" ref="L7:L12"/>
  </sortState>
  <mergeCells count="1">
    <mergeCell ref="I5:K5"/>
  </mergeCells>
  <printOptions horizontalCentered="1"/>
  <pageMargins left="0.15748031496062992" right="0.15748031496062992" top="0.39370078740157483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G18" sqref="G18"/>
    </sheetView>
  </sheetViews>
  <sheetFormatPr defaultColWidth="9.109375" defaultRowHeight="13.2" x14ac:dyDescent="0.25"/>
  <cols>
    <col min="1" max="1" width="5.6640625" style="38" customWidth="1"/>
    <col min="2" max="2" width="3.6640625" style="38" customWidth="1"/>
    <col min="3" max="3" width="12.88671875" style="38" customWidth="1"/>
    <col min="4" max="4" width="15.44140625" style="38" bestFit="1" customWidth="1"/>
    <col min="5" max="5" width="10.6640625" style="53" customWidth="1"/>
    <col min="6" max="6" width="15" style="64" customWidth="1"/>
    <col min="7" max="7" width="14.44140625" style="64" customWidth="1"/>
    <col min="8" max="8" width="14.109375" style="64" hidden="1" customWidth="1"/>
    <col min="9" max="9" width="9.6640625" style="224" customWidth="1"/>
    <col min="10" max="10" width="5.33203125" style="3" hidden="1" customWidth="1"/>
    <col min="11" max="11" width="17.5546875" style="45" bestFit="1" customWidth="1"/>
    <col min="12" max="18" width="23" style="38" bestFit="1" customWidth="1"/>
    <col min="19" max="16384" width="9.109375" style="38"/>
  </cols>
  <sheetData>
    <row r="1" spans="1:14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22"/>
      <c r="L1" s="222"/>
      <c r="M1" s="222"/>
    </row>
    <row r="2" spans="1:14" s="230" customFormat="1" ht="15.6" x14ac:dyDescent="0.25">
      <c r="A2" s="230" t="s">
        <v>48</v>
      </c>
      <c r="D2" s="231"/>
      <c r="E2" s="232"/>
      <c r="F2" s="232"/>
      <c r="G2" s="233"/>
      <c r="H2" s="233"/>
      <c r="I2" s="2"/>
      <c r="J2" s="2"/>
      <c r="K2" s="2"/>
      <c r="L2" s="2"/>
      <c r="M2" s="223"/>
    </row>
    <row r="3" spans="1:14" s="45" customFormat="1" ht="12" customHeight="1" x14ac:dyDescent="0.25">
      <c r="A3" s="38"/>
      <c r="B3" s="38"/>
      <c r="C3" s="38"/>
      <c r="D3" s="39"/>
      <c r="E3" s="40"/>
      <c r="F3" s="41"/>
      <c r="G3" s="41"/>
      <c r="H3" s="41"/>
      <c r="I3" s="224"/>
      <c r="J3" s="3"/>
      <c r="K3" s="72"/>
    </row>
    <row r="4" spans="1:14" s="14" customFormat="1" ht="15.6" x14ac:dyDescent="0.25">
      <c r="C4" s="4" t="s">
        <v>29</v>
      </c>
      <c r="D4" s="4"/>
      <c r="E4" s="5"/>
      <c r="F4" s="5"/>
      <c r="G4" s="5"/>
      <c r="H4" s="34"/>
      <c r="I4" s="225"/>
      <c r="J4" s="2"/>
    </row>
    <row r="5" spans="1:14" s="14" customFormat="1" ht="18" customHeight="1" thickBot="1" x14ac:dyDescent="0.3">
      <c r="C5" s="4"/>
      <c r="D5" s="4" t="s">
        <v>22</v>
      </c>
      <c r="E5" s="9"/>
      <c r="F5" s="35"/>
      <c r="G5" s="35"/>
      <c r="H5" s="16"/>
      <c r="I5" s="225"/>
      <c r="J5" s="2"/>
      <c r="K5" s="11"/>
      <c r="L5" s="13"/>
    </row>
    <row r="6" spans="1:14" s="13" customFormat="1" ht="18" customHeight="1" thickBot="1" x14ac:dyDescent="0.3">
      <c r="A6" s="124" t="s">
        <v>9</v>
      </c>
      <c r="B6" s="78" t="s">
        <v>0</v>
      </c>
      <c r="C6" s="79" t="s">
        <v>1</v>
      </c>
      <c r="D6" s="21" t="s">
        <v>2</v>
      </c>
      <c r="E6" s="37" t="s">
        <v>15</v>
      </c>
      <c r="F6" s="80" t="s">
        <v>4</v>
      </c>
      <c r="G6" s="241" t="s">
        <v>49</v>
      </c>
      <c r="H6" s="23" t="s">
        <v>16</v>
      </c>
      <c r="I6" s="226" t="s">
        <v>5</v>
      </c>
      <c r="J6" s="227" t="s">
        <v>7</v>
      </c>
      <c r="K6" s="25" t="s">
        <v>3</v>
      </c>
      <c r="L6" s="26"/>
      <c r="M6" s="26"/>
      <c r="N6" s="26"/>
    </row>
    <row r="7" spans="1:14" s="7" customFormat="1" ht="18" customHeight="1" x14ac:dyDescent="0.25">
      <c r="A7" s="27">
        <v>1</v>
      </c>
      <c r="B7" s="98">
        <v>97</v>
      </c>
      <c r="C7" s="99" t="s">
        <v>70</v>
      </c>
      <c r="D7" s="100" t="s">
        <v>71</v>
      </c>
      <c r="E7" s="336" t="s">
        <v>72</v>
      </c>
      <c r="F7" s="102" t="s">
        <v>73</v>
      </c>
      <c r="G7" s="102" t="s">
        <v>74</v>
      </c>
      <c r="H7" s="102"/>
      <c r="I7" s="337">
        <v>2.272337962962963E-3</v>
      </c>
      <c r="J7" s="106"/>
      <c r="K7" s="103" t="s">
        <v>75</v>
      </c>
    </row>
    <row r="8" spans="1:14" s="7" customFormat="1" ht="18" customHeight="1" x14ac:dyDescent="0.25">
      <c r="A8" s="27">
        <v>2</v>
      </c>
      <c r="B8" s="98">
        <v>12</v>
      </c>
      <c r="C8" s="99" t="s">
        <v>83</v>
      </c>
      <c r="D8" s="100" t="s">
        <v>84</v>
      </c>
      <c r="E8" s="336" t="s">
        <v>85</v>
      </c>
      <c r="F8" s="102" t="s">
        <v>54</v>
      </c>
      <c r="G8" s="102" t="s">
        <v>55</v>
      </c>
      <c r="H8" s="102"/>
      <c r="I8" s="337">
        <v>2.2959490740740744E-3</v>
      </c>
      <c r="J8" s="106"/>
      <c r="K8" s="103" t="s">
        <v>56</v>
      </c>
    </row>
    <row r="9" spans="1:14" s="7" customFormat="1" ht="18" customHeight="1" x14ac:dyDescent="0.25">
      <c r="A9" s="27">
        <v>3</v>
      </c>
      <c r="B9" s="98">
        <v>67</v>
      </c>
      <c r="C9" s="99" t="s">
        <v>76</v>
      </c>
      <c r="D9" s="100" t="s">
        <v>77</v>
      </c>
      <c r="E9" s="336" t="s">
        <v>78</v>
      </c>
      <c r="F9" s="102" t="s">
        <v>79</v>
      </c>
      <c r="G9" s="102" t="s">
        <v>80</v>
      </c>
      <c r="H9" s="102" t="s">
        <v>81</v>
      </c>
      <c r="I9" s="337">
        <v>2.3835648148148145E-3</v>
      </c>
      <c r="J9" s="106"/>
      <c r="K9" s="103" t="s">
        <v>82</v>
      </c>
    </row>
    <row r="10" spans="1:14" s="7" customFormat="1" ht="18" customHeight="1" x14ac:dyDescent="0.25">
      <c r="A10" s="27">
        <v>4</v>
      </c>
      <c r="B10" s="98">
        <v>14</v>
      </c>
      <c r="C10" s="99" t="s">
        <v>89</v>
      </c>
      <c r="D10" s="100" t="s">
        <v>90</v>
      </c>
      <c r="E10" s="336" t="s">
        <v>91</v>
      </c>
      <c r="F10" s="102" t="s">
        <v>54</v>
      </c>
      <c r="G10" s="102" t="s">
        <v>55</v>
      </c>
      <c r="H10" s="102"/>
      <c r="I10" s="337">
        <v>2.3910879629629629E-3</v>
      </c>
      <c r="J10" s="106"/>
      <c r="K10" s="103" t="s">
        <v>56</v>
      </c>
    </row>
    <row r="11" spans="1:14" s="7" customFormat="1" ht="18" customHeight="1" x14ac:dyDescent="0.25">
      <c r="A11" s="27">
        <v>5</v>
      </c>
      <c r="B11" s="98">
        <v>13</v>
      </c>
      <c r="C11" s="99" t="s">
        <v>86</v>
      </c>
      <c r="D11" s="100" t="s">
        <v>87</v>
      </c>
      <c r="E11" s="336" t="s">
        <v>88</v>
      </c>
      <c r="F11" s="102" t="s">
        <v>54</v>
      </c>
      <c r="G11" s="102" t="s">
        <v>55</v>
      </c>
      <c r="H11" s="102"/>
      <c r="I11" s="337">
        <v>2.3915509259259259E-3</v>
      </c>
      <c r="J11" s="106"/>
      <c r="K11" s="103" t="s">
        <v>56</v>
      </c>
    </row>
    <row r="12" spans="1:14" s="7" customFormat="1" ht="18" customHeight="1" x14ac:dyDescent="0.25">
      <c r="A12" s="27">
        <v>6</v>
      </c>
      <c r="B12" s="98">
        <v>20</v>
      </c>
      <c r="C12" s="99" t="s">
        <v>92</v>
      </c>
      <c r="D12" s="100" t="s">
        <v>93</v>
      </c>
      <c r="E12" s="336" t="s">
        <v>94</v>
      </c>
      <c r="F12" s="102" t="s">
        <v>63</v>
      </c>
      <c r="G12" s="102" t="s">
        <v>55</v>
      </c>
      <c r="H12" s="102"/>
      <c r="I12" s="337">
        <v>2.641898148148148E-3</v>
      </c>
      <c r="J12" s="106"/>
      <c r="K12" s="103" t="s">
        <v>56</v>
      </c>
    </row>
  </sheetData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15" zoomScaleNormal="115" workbookViewId="0"/>
  </sheetViews>
  <sheetFormatPr defaultColWidth="9.109375" defaultRowHeight="13.2" x14ac:dyDescent="0.25"/>
  <cols>
    <col min="1" max="1" width="5.6640625" style="7" customWidth="1"/>
    <col min="2" max="2" width="3.33203125" style="7" bestFit="1" customWidth="1"/>
    <col min="3" max="3" width="11.109375" style="7" customWidth="1"/>
    <col min="4" max="4" width="12.6640625" style="7" bestFit="1" customWidth="1"/>
    <col min="5" max="5" width="10.6640625" style="33" customWidth="1"/>
    <col min="6" max="6" width="10.88671875" style="16" bestFit="1" customWidth="1"/>
    <col min="7" max="7" width="12.88671875" style="16" bestFit="1" customWidth="1"/>
    <col min="8" max="8" width="13.44140625" style="16" hidden="1" customWidth="1"/>
    <col min="9" max="9" width="10.5546875" style="11" customWidth="1"/>
    <col min="10" max="10" width="4.6640625" style="11" hidden="1" customWidth="1"/>
    <col min="11" max="11" width="4.6640625" style="7" hidden="1" customWidth="1"/>
    <col min="12" max="12" width="17.88671875" style="7" customWidth="1"/>
    <col min="13" max="16384" width="9.109375" style="7"/>
  </cols>
  <sheetData>
    <row r="1" spans="1:12" s="230" customFormat="1" ht="15.6" x14ac:dyDescent="0.25">
      <c r="A1" s="230" t="s">
        <v>121</v>
      </c>
      <c r="D1" s="231"/>
      <c r="E1" s="232"/>
      <c r="F1" s="232"/>
      <c r="G1" s="232"/>
      <c r="H1" s="233"/>
      <c r="I1" s="2"/>
      <c r="J1" s="2"/>
      <c r="K1" s="222"/>
    </row>
    <row r="2" spans="1:12" s="230" customFormat="1" ht="15.6" x14ac:dyDescent="0.25">
      <c r="A2" s="230" t="s">
        <v>47</v>
      </c>
      <c r="D2" s="231"/>
      <c r="E2" s="232"/>
      <c r="F2" s="232"/>
      <c r="G2" s="233"/>
      <c r="H2" s="233"/>
      <c r="I2" s="2"/>
      <c r="J2" s="2"/>
      <c r="K2" s="223"/>
    </row>
    <row r="3" spans="1:12" s="13" customFormat="1" ht="12" customHeight="1" x14ac:dyDescent="0.25">
      <c r="A3" s="7"/>
      <c r="B3" s="7"/>
      <c r="C3" s="7"/>
      <c r="D3" s="8"/>
      <c r="E3" s="9"/>
      <c r="F3" s="10"/>
      <c r="G3" s="10"/>
      <c r="H3" s="10"/>
      <c r="I3" s="11"/>
      <c r="J3" s="11"/>
    </row>
    <row r="4" spans="1:12" s="14" customFormat="1" ht="15.6" x14ac:dyDescent="0.25">
      <c r="C4" s="4" t="s">
        <v>32</v>
      </c>
      <c r="D4" s="4"/>
      <c r="E4" s="9"/>
      <c r="F4" s="15"/>
      <c r="G4" s="15"/>
      <c r="H4" s="16"/>
      <c r="I4" s="11"/>
      <c r="J4" s="11"/>
    </row>
    <row r="5" spans="1:12" ht="18" customHeight="1" thickBot="1" x14ac:dyDescent="0.3">
      <c r="C5" s="4"/>
      <c r="D5" s="4" t="s">
        <v>38</v>
      </c>
      <c r="E5" s="9"/>
      <c r="F5" s="15"/>
      <c r="G5" s="329" t="s">
        <v>50</v>
      </c>
      <c r="I5" s="330" t="s">
        <v>97</v>
      </c>
    </row>
    <row r="6" spans="1:12" s="243" customFormat="1" ht="18" customHeight="1" thickBot="1" x14ac:dyDescent="0.3">
      <c r="A6" s="237" t="s">
        <v>9</v>
      </c>
      <c r="B6" s="238" t="s">
        <v>0</v>
      </c>
      <c r="C6" s="239" t="s">
        <v>1</v>
      </c>
      <c r="D6" s="240" t="s">
        <v>2</v>
      </c>
      <c r="E6" s="226" t="s">
        <v>15</v>
      </c>
      <c r="F6" s="241" t="s">
        <v>4</v>
      </c>
      <c r="G6" s="241" t="s">
        <v>49</v>
      </c>
      <c r="H6" s="241" t="s">
        <v>16</v>
      </c>
      <c r="I6" s="226" t="s">
        <v>5</v>
      </c>
      <c r="J6" s="226" t="s">
        <v>19</v>
      </c>
      <c r="K6" s="227" t="s">
        <v>7</v>
      </c>
      <c r="L6" s="242" t="s">
        <v>3</v>
      </c>
    </row>
    <row r="7" spans="1:12" s="247" customFormat="1" ht="18" customHeight="1" x14ac:dyDescent="0.25">
      <c r="A7" s="244">
        <v>1</v>
      </c>
      <c r="B7" s="98">
        <v>98</v>
      </c>
      <c r="C7" s="99" t="s">
        <v>64</v>
      </c>
      <c r="D7" s="100" t="s">
        <v>65</v>
      </c>
      <c r="E7" s="101" t="s">
        <v>66</v>
      </c>
      <c r="F7" s="102" t="s">
        <v>67</v>
      </c>
      <c r="G7" s="102" t="s">
        <v>68</v>
      </c>
      <c r="H7" s="102"/>
      <c r="I7" s="245">
        <v>16.260000000000002</v>
      </c>
      <c r="J7" s="106"/>
      <c r="K7" s="106" t="str">
        <f>IF(ISBLANK(I7),"",IF(I7&lt;=14.84,"KSM",IF(I7&lt;=16.04,"I A",IF(I7&lt;=17.44,"II A",IF(I7&lt;=18.84,"III A",IF(I7&lt;=20.04,"I JA",IF(I7&lt;=21.24,"II JA",IF(I7&lt;=22.24,"III JA"))))))))</f>
        <v>II A</v>
      </c>
      <c r="L7" s="103" t="s">
        <v>69</v>
      </c>
    </row>
    <row r="8" spans="1:12" s="247" customFormat="1" ht="18" customHeight="1" x14ac:dyDescent="0.25">
      <c r="A8" s="244">
        <v>2</v>
      </c>
      <c r="B8" s="98">
        <v>17</v>
      </c>
      <c r="C8" s="99" t="s">
        <v>57</v>
      </c>
      <c r="D8" s="100" t="s">
        <v>58</v>
      </c>
      <c r="E8" s="101">
        <v>39576</v>
      </c>
      <c r="F8" s="102" t="s">
        <v>54</v>
      </c>
      <c r="G8" s="102" t="s">
        <v>55</v>
      </c>
      <c r="H8" s="102"/>
      <c r="I8" s="245">
        <v>17.899999999999999</v>
      </c>
      <c r="J8" s="106"/>
      <c r="K8" s="106" t="str">
        <f>IF(ISBLANK(I8),"",IF(I8&lt;=14.84,"KSM",IF(I8&lt;=16.04,"I A",IF(I8&lt;=17.44,"II A",IF(I8&lt;=18.84,"III A",IF(I8&lt;=20.04,"I JA",IF(I8&lt;=21.24,"II JA",IF(I8&lt;=22.24,"III JA"))))))))</f>
        <v>III A</v>
      </c>
      <c r="L8" s="103" t="s">
        <v>59</v>
      </c>
    </row>
    <row r="9" spans="1:12" s="247" customFormat="1" ht="18" customHeight="1" x14ac:dyDescent="0.25">
      <c r="A9" s="244">
        <v>3</v>
      </c>
      <c r="B9" s="98">
        <v>15</v>
      </c>
      <c r="C9" s="99" t="s">
        <v>51</v>
      </c>
      <c r="D9" s="100" t="s">
        <v>52</v>
      </c>
      <c r="E9" s="101" t="s">
        <v>53</v>
      </c>
      <c r="F9" s="102" t="s">
        <v>54</v>
      </c>
      <c r="G9" s="102" t="s">
        <v>55</v>
      </c>
      <c r="H9" s="102"/>
      <c r="I9" s="245">
        <v>17.920000000000002</v>
      </c>
      <c r="J9" s="106"/>
      <c r="K9" s="106" t="str">
        <f>IF(ISBLANK(I9),"",IF(I9&lt;=14.84,"KSM",IF(I9&lt;=16.04,"I A",IF(I9&lt;=17.44,"II A",IF(I9&lt;=18.84,"III A",IF(I9&lt;=20.04,"I JA",IF(I9&lt;=21.24,"II JA",IF(I9&lt;=22.24,"III JA"))))))))</f>
        <v>III A</v>
      </c>
      <c r="L9" s="103" t="s">
        <v>56</v>
      </c>
    </row>
    <row r="10" spans="1:12" s="247" customFormat="1" ht="18" customHeight="1" x14ac:dyDescent="0.25">
      <c r="A10" s="244">
        <v>4</v>
      </c>
      <c r="B10" s="98">
        <v>21</v>
      </c>
      <c r="C10" s="99" t="s">
        <v>60</v>
      </c>
      <c r="D10" s="100" t="s">
        <v>61</v>
      </c>
      <c r="E10" s="101" t="s">
        <v>62</v>
      </c>
      <c r="F10" s="102" t="s">
        <v>63</v>
      </c>
      <c r="G10" s="102" t="s">
        <v>55</v>
      </c>
      <c r="H10" s="102"/>
      <c r="I10" s="245">
        <v>20.57</v>
      </c>
      <c r="J10" s="106"/>
      <c r="K10" s="106" t="str">
        <f>IF(ISBLANK(I10),"",IF(I10&lt;=14.84,"KSM",IF(I10&lt;=16.04,"I A",IF(I10&lt;=17.44,"II A",IF(I10&lt;=18.84,"III A",IF(I10&lt;=20.04,"I JA",IF(I10&lt;=21.24,"II JA",IF(I10&lt;=22.24,"III JA"))))))))</f>
        <v>II JA</v>
      </c>
      <c r="L10" s="103" t="s">
        <v>56</v>
      </c>
    </row>
  </sheetData>
  <sortState ref="A7:M10">
    <sortCondition ref="I7:I10"/>
  </sortState>
  <printOptions horizontalCentered="1"/>
  <pageMargins left="0.17" right="0.17" top="0.55000000000000004" bottom="0.39370078740157483" header="0.15748031496062992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2"/>
  <sheetViews>
    <sheetView workbookViewId="0"/>
  </sheetViews>
  <sheetFormatPr defaultRowHeight="13.2" x14ac:dyDescent="0.25"/>
  <cols>
    <col min="1" max="1" width="5.44140625" style="111" customWidth="1"/>
    <col min="2" max="2" width="3.6640625" style="111" customWidth="1"/>
    <col min="3" max="3" width="9.109375" style="112"/>
    <col min="4" max="4" width="13.33203125" style="112" customWidth="1"/>
    <col min="5" max="5" width="10.6640625" style="147" customWidth="1"/>
    <col min="6" max="6" width="9.44140625" style="123" customWidth="1"/>
    <col min="7" max="7" width="8.6640625" style="123" customWidth="1"/>
    <col min="8" max="8" width="13.33203125" style="116" hidden="1" customWidth="1"/>
    <col min="9" max="9" width="5.88671875" style="116" hidden="1" customWidth="1"/>
    <col min="10" max="20" width="4.6640625" style="112" customWidth="1"/>
    <col min="21" max="21" width="7" style="112" customWidth="1"/>
    <col min="22" max="22" width="5.88671875" style="112" hidden="1" customWidth="1"/>
    <col min="23" max="23" width="15.33203125" style="112" customWidth="1"/>
    <col min="24" max="226" width="9.109375" style="112"/>
    <col min="227" max="259" width="9.109375" style="149"/>
    <col min="260" max="260" width="5.44140625" style="149" customWidth="1"/>
    <col min="261" max="261" width="9.109375" style="149"/>
    <col min="262" max="262" width="13.33203125" style="149" customWidth="1"/>
    <col min="263" max="263" width="10.6640625" style="149" customWidth="1"/>
    <col min="264" max="264" width="12" style="149" bestFit="1" customWidth="1"/>
    <col min="265" max="266" width="12.88671875" style="149" bestFit="1" customWidth="1"/>
    <col min="267" max="276" width="4.6640625" style="149" customWidth="1"/>
    <col min="277" max="277" width="7" style="149" customWidth="1"/>
    <col min="278" max="278" width="5.88671875" style="149" customWidth="1"/>
    <col min="279" max="279" width="11.5546875" style="149" bestFit="1" customWidth="1"/>
    <col min="280" max="515" width="9.109375" style="149"/>
    <col min="516" max="516" width="5.44140625" style="149" customWidth="1"/>
    <col min="517" max="517" width="9.109375" style="149"/>
    <col min="518" max="518" width="13.33203125" style="149" customWidth="1"/>
    <col min="519" max="519" width="10.6640625" style="149" customWidth="1"/>
    <col min="520" max="520" width="12" style="149" bestFit="1" customWidth="1"/>
    <col min="521" max="522" width="12.88671875" style="149" bestFit="1" customWidth="1"/>
    <col min="523" max="532" width="4.6640625" style="149" customWidth="1"/>
    <col min="533" max="533" width="7" style="149" customWidth="1"/>
    <col min="534" max="534" width="5.88671875" style="149" customWidth="1"/>
    <col min="535" max="535" width="11.5546875" style="149" bestFit="1" customWidth="1"/>
    <col min="536" max="771" width="9.109375" style="149"/>
    <col min="772" max="772" width="5.44140625" style="149" customWidth="1"/>
    <col min="773" max="773" width="9.109375" style="149"/>
    <col min="774" max="774" width="13.33203125" style="149" customWidth="1"/>
    <col min="775" max="775" width="10.6640625" style="149" customWidth="1"/>
    <col min="776" max="776" width="12" style="149" bestFit="1" customWidth="1"/>
    <col min="777" max="778" width="12.88671875" style="149" bestFit="1" customWidth="1"/>
    <col min="779" max="788" width="4.6640625" style="149" customWidth="1"/>
    <col min="789" max="789" width="7" style="149" customWidth="1"/>
    <col min="790" max="790" width="5.88671875" style="149" customWidth="1"/>
    <col min="791" max="791" width="11.5546875" style="149" bestFit="1" customWidth="1"/>
    <col min="792" max="1027" width="9.109375" style="149"/>
    <col min="1028" max="1028" width="5.44140625" style="149" customWidth="1"/>
    <col min="1029" max="1029" width="9.109375" style="149"/>
    <col min="1030" max="1030" width="13.33203125" style="149" customWidth="1"/>
    <col min="1031" max="1031" width="10.6640625" style="149" customWidth="1"/>
    <col min="1032" max="1032" width="12" style="149" bestFit="1" customWidth="1"/>
    <col min="1033" max="1034" width="12.88671875" style="149" bestFit="1" customWidth="1"/>
    <col min="1035" max="1044" width="4.6640625" style="149" customWidth="1"/>
    <col min="1045" max="1045" width="7" style="149" customWidth="1"/>
    <col min="1046" max="1046" width="5.88671875" style="149" customWidth="1"/>
    <col min="1047" max="1047" width="11.5546875" style="149" bestFit="1" customWidth="1"/>
    <col min="1048" max="1283" width="9.109375" style="149"/>
    <col min="1284" max="1284" width="5.44140625" style="149" customWidth="1"/>
    <col min="1285" max="1285" width="9.109375" style="149"/>
    <col min="1286" max="1286" width="13.33203125" style="149" customWidth="1"/>
    <col min="1287" max="1287" width="10.6640625" style="149" customWidth="1"/>
    <col min="1288" max="1288" width="12" style="149" bestFit="1" customWidth="1"/>
    <col min="1289" max="1290" width="12.88671875" style="149" bestFit="1" customWidth="1"/>
    <col min="1291" max="1300" width="4.6640625" style="149" customWidth="1"/>
    <col min="1301" max="1301" width="7" style="149" customWidth="1"/>
    <col min="1302" max="1302" width="5.88671875" style="149" customWidth="1"/>
    <col min="1303" max="1303" width="11.5546875" style="149" bestFit="1" customWidth="1"/>
    <col min="1304" max="1539" width="9.109375" style="149"/>
    <col min="1540" max="1540" width="5.44140625" style="149" customWidth="1"/>
    <col min="1541" max="1541" width="9.109375" style="149"/>
    <col min="1542" max="1542" width="13.33203125" style="149" customWidth="1"/>
    <col min="1543" max="1543" width="10.6640625" style="149" customWidth="1"/>
    <col min="1544" max="1544" width="12" style="149" bestFit="1" customWidth="1"/>
    <col min="1545" max="1546" width="12.88671875" style="149" bestFit="1" customWidth="1"/>
    <col min="1547" max="1556" width="4.6640625" style="149" customWidth="1"/>
    <col min="1557" max="1557" width="7" style="149" customWidth="1"/>
    <col min="1558" max="1558" width="5.88671875" style="149" customWidth="1"/>
    <col min="1559" max="1559" width="11.5546875" style="149" bestFit="1" customWidth="1"/>
    <col min="1560" max="1795" width="9.109375" style="149"/>
    <col min="1796" max="1796" width="5.44140625" style="149" customWidth="1"/>
    <col min="1797" max="1797" width="9.109375" style="149"/>
    <col min="1798" max="1798" width="13.33203125" style="149" customWidth="1"/>
    <col min="1799" max="1799" width="10.6640625" style="149" customWidth="1"/>
    <col min="1800" max="1800" width="12" style="149" bestFit="1" customWidth="1"/>
    <col min="1801" max="1802" width="12.88671875" style="149" bestFit="1" customWidth="1"/>
    <col min="1803" max="1812" width="4.6640625" style="149" customWidth="1"/>
    <col min="1813" max="1813" width="7" style="149" customWidth="1"/>
    <col min="1814" max="1814" width="5.88671875" style="149" customWidth="1"/>
    <col min="1815" max="1815" width="11.5546875" style="149" bestFit="1" customWidth="1"/>
    <col min="1816" max="2051" width="9.109375" style="149"/>
    <col min="2052" max="2052" width="5.44140625" style="149" customWidth="1"/>
    <col min="2053" max="2053" width="9.109375" style="149"/>
    <col min="2054" max="2054" width="13.33203125" style="149" customWidth="1"/>
    <col min="2055" max="2055" width="10.6640625" style="149" customWidth="1"/>
    <col min="2056" max="2056" width="12" style="149" bestFit="1" customWidth="1"/>
    <col min="2057" max="2058" width="12.88671875" style="149" bestFit="1" customWidth="1"/>
    <col min="2059" max="2068" width="4.6640625" style="149" customWidth="1"/>
    <col min="2069" max="2069" width="7" style="149" customWidth="1"/>
    <col min="2070" max="2070" width="5.88671875" style="149" customWidth="1"/>
    <col min="2071" max="2071" width="11.5546875" style="149" bestFit="1" customWidth="1"/>
    <col min="2072" max="2307" width="9.109375" style="149"/>
    <col min="2308" max="2308" width="5.44140625" style="149" customWidth="1"/>
    <col min="2309" max="2309" width="9.109375" style="149"/>
    <col min="2310" max="2310" width="13.33203125" style="149" customWidth="1"/>
    <col min="2311" max="2311" width="10.6640625" style="149" customWidth="1"/>
    <col min="2312" max="2312" width="12" style="149" bestFit="1" customWidth="1"/>
    <col min="2313" max="2314" width="12.88671875" style="149" bestFit="1" customWidth="1"/>
    <col min="2315" max="2324" width="4.6640625" style="149" customWidth="1"/>
    <col min="2325" max="2325" width="7" style="149" customWidth="1"/>
    <col min="2326" max="2326" width="5.88671875" style="149" customWidth="1"/>
    <col min="2327" max="2327" width="11.5546875" style="149" bestFit="1" customWidth="1"/>
    <col min="2328" max="2563" width="9.109375" style="149"/>
    <col min="2564" max="2564" width="5.44140625" style="149" customWidth="1"/>
    <col min="2565" max="2565" width="9.109375" style="149"/>
    <col min="2566" max="2566" width="13.33203125" style="149" customWidth="1"/>
    <col min="2567" max="2567" width="10.6640625" style="149" customWidth="1"/>
    <col min="2568" max="2568" width="12" style="149" bestFit="1" customWidth="1"/>
    <col min="2569" max="2570" width="12.88671875" style="149" bestFit="1" customWidth="1"/>
    <col min="2571" max="2580" width="4.6640625" style="149" customWidth="1"/>
    <col min="2581" max="2581" width="7" style="149" customWidth="1"/>
    <col min="2582" max="2582" width="5.88671875" style="149" customWidth="1"/>
    <col min="2583" max="2583" width="11.5546875" style="149" bestFit="1" customWidth="1"/>
    <col min="2584" max="2819" width="9.109375" style="149"/>
    <col min="2820" max="2820" width="5.44140625" style="149" customWidth="1"/>
    <col min="2821" max="2821" width="9.109375" style="149"/>
    <col min="2822" max="2822" width="13.33203125" style="149" customWidth="1"/>
    <col min="2823" max="2823" width="10.6640625" style="149" customWidth="1"/>
    <col min="2824" max="2824" width="12" style="149" bestFit="1" customWidth="1"/>
    <col min="2825" max="2826" width="12.88671875" style="149" bestFit="1" customWidth="1"/>
    <col min="2827" max="2836" width="4.6640625" style="149" customWidth="1"/>
    <col min="2837" max="2837" width="7" style="149" customWidth="1"/>
    <col min="2838" max="2838" width="5.88671875" style="149" customWidth="1"/>
    <col min="2839" max="2839" width="11.5546875" style="149" bestFit="1" customWidth="1"/>
    <col min="2840" max="3075" width="9.109375" style="149"/>
    <col min="3076" max="3076" width="5.44140625" style="149" customWidth="1"/>
    <col min="3077" max="3077" width="9.109375" style="149"/>
    <col min="3078" max="3078" width="13.33203125" style="149" customWidth="1"/>
    <col min="3079" max="3079" width="10.6640625" style="149" customWidth="1"/>
    <col min="3080" max="3080" width="12" style="149" bestFit="1" customWidth="1"/>
    <col min="3081" max="3082" width="12.88671875" style="149" bestFit="1" customWidth="1"/>
    <col min="3083" max="3092" width="4.6640625" style="149" customWidth="1"/>
    <col min="3093" max="3093" width="7" style="149" customWidth="1"/>
    <col min="3094" max="3094" width="5.88671875" style="149" customWidth="1"/>
    <col min="3095" max="3095" width="11.5546875" style="149" bestFit="1" customWidth="1"/>
    <col min="3096" max="3331" width="9.109375" style="149"/>
    <col min="3332" max="3332" width="5.44140625" style="149" customWidth="1"/>
    <col min="3333" max="3333" width="9.109375" style="149"/>
    <col min="3334" max="3334" width="13.33203125" style="149" customWidth="1"/>
    <col min="3335" max="3335" width="10.6640625" style="149" customWidth="1"/>
    <col min="3336" max="3336" width="12" style="149" bestFit="1" customWidth="1"/>
    <col min="3337" max="3338" width="12.88671875" style="149" bestFit="1" customWidth="1"/>
    <col min="3339" max="3348" width="4.6640625" style="149" customWidth="1"/>
    <col min="3349" max="3349" width="7" style="149" customWidth="1"/>
    <col min="3350" max="3350" width="5.88671875" style="149" customWidth="1"/>
    <col min="3351" max="3351" width="11.5546875" style="149" bestFit="1" customWidth="1"/>
    <col min="3352" max="3587" width="9.109375" style="149"/>
    <col min="3588" max="3588" width="5.44140625" style="149" customWidth="1"/>
    <col min="3589" max="3589" width="9.109375" style="149"/>
    <col min="3590" max="3590" width="13.33203125" style="149" customWidth="1"/>
    <col min="3591" max="3591" width="10.6640625" style="149" customWidth="1"/>
    <col min="3592" max="3592" width="12" style="149" bestFit="1" customWidth="1"/>
    <col min="3593" max="3594" width="12.88671875" style="149" bestFit="1" customWidth="1"/>
    <col min="3595" max="3604" width="4.6640625" style="149" customWidth="1"/>
    <col min="3605" max="3605" width="7" style="149" customWidth="1"/>
    <col min="3606" max="3606" width="5.88671875" style="149" customWidth="1"/>
    <col min="3607" max="3607" width="11.5546875" style="149" bestFit="1" customWidth="1"/>
    <col min="3608" max="3843" width="9.109375" style="149"/>
    <col min="3844" max="3844" width="5.44140625" style="149" customWidth="1"/>
    <col min="3845" max="3845" width="9.109375" style="149"/>
    <col min="3846" max="3846" width="13.33203125" style="149" customWidth="1"/>
    <col min="3847" max="3847" width="10.6640625" style="149" customWidth="1"/>
    <col min="3848" max="3848" width="12" style="149" bestFit="1" customWidth="1"/>
    <col min="3849" max="3850" width="12.88671875" style="149" bestFit="1" customWidth="1"/>
    <col min="3851" max="3860" width="4.6640625" style="149" customWidth="1"/>
    <col min="3861" max="3861" width="7" style="149" customWidth="1"/>
    <col min="3862" max="3862" width="5.88671875" style="149" customWidth="1"/>
    <col min="3863" max="3863" width="11.5546875" style="149" bestFit="1" customWidth="1"/>
    <col min="3864" max="4099" width="9.109375" style="149"/>
    <col min="4100" max="4100" width="5.44140625" style="149" customWidth="1"/>
    <col min="4101" max="4101" width="9.109375" style="149"/>
    <col min="4102" max="4102" width="13.33203125" style="149" customWidth="1"/>
    <col min="4103" max="4103" width="10.6640625" style="149" customWidth="1"/>
    <col min="4104" max="4104" width="12" style="149" bestFit="1" customWidth="1"/>
    <col min="4105" max="4106" width="12.88671875" style="149" bestFit="1" customWidth="1"/>
    <col min="4107" max="4116" width="4.6640625" style="149" customWidth="1"/>
    <col min="4117" max="4117" width="7" style="149" customWidth="1"/>
    <col min="4118" max="4118" width="5.88671875" style="149" customWidth="1"/>
    <col min="4119" max="4119" width="11.5546875" style="149" bestFit="1" customWidth="1"/>
    <col min="4120" max="4355" width="9.109375" style="149"/>
    <col min="4356" max="4356" width="5.44140625" style="149" customWidth="1"/>
    <col min="4357" max="4357" width="9.109375" style="149"/>
    <col min="4358" max="4358" width="13.33203125" style="149" customWidth="1"/>
    <col min="4359" max="4359" width="10.6640625" style="149" customWidth="1"/>
    <col min="4360" max="4360" width="12" style="149" bestFit="1" customWidth="1"/>
    <col min="4361" max="4362" width="12.88671875" style="149" bestFit="1" customWidth="1"/>
    <col min="4363" max="4372" width="4.6640625" style="149" customWidth="1"/>
    <col min="4373" max="4373" width="7" style="149" customWidth="1"/>
    <col min="4374" max="4374" width="5.88671875" style="149" customWidth="1"/>
    <col min="4375" max="4375" width="11.5546875" style="149" bestFit="1" customWidth="1"/>
    <col min="4376" max="4611" width="9.109375" style="149"/>
    <col min="4612" max="4612" width="5.44140625" style="149" customWidth="1"/>
    <col min="4613" max="4613" width="9.109375" style="149"/>
    <col min="4614" max="4614" width="13.33203125" style="149" customWidth="1"/>
    <col min="4615" max="4615" width="10.6640625" style="149" customWidth="1"/>
    <col min="4616" max="4616" width="12" style="149" bestFit="1" customWidth="1"/>
    <col min="4617" max="4618" width="12.88671875" style="149" bestFit="1" customWidth="1"/>
    <col min="4619" max="4628" width="4.6640625" style="149" customWidth="1"/>
    <col min="4629" max="4629" width="7" style="149" customWidth="1"/>
    <col min="4630" max="4630" width="5.88671875" style="149" customWidth="1"/>
    <col min="4631" max="4631" width="11.5546875" style="149" bestFit="1" customWidth="1"/>
    <col min="4632" max="4867" width="9.109375" style="149"/>
    <col min="4868" max="4868" width="5.44140625" style="149" customWidth="1"/>
    <col min="4869" max="4869" width="9.109375" style="149"/>
    <col min="4870" max="4870" width="13.33203125" style="149" customWidth="1"/>
    <col min="4871" max="4871" width="10.6640625" style="149" customWidth="1"/>
    <col min="4872" max="4872" width="12" style="149" bestFit="1" customWidth="1"/>
    <col min="4873" max="4874" width="12.88671875" style="149" bestFit="1" customWidth="1"/>
    <col min="4875" max="4884" width="4.6640625" style="149" customWidth="1"/>
    <col min="4885" max="4885" width="7" style="149" customWidth="1"/>
    <col min="4886" max="4886" width="5.88671875" style="149" customWidth="1"/>
    <col min="4887" max="4887" width="11.5546875" style="149" bestFit="1" customWidth="1"/>
    <col min="4888" max="5123" width="9.109375" style="149"/>
    <col min="5124" max="5124" width="5.44140625" style="149" customWidth="1"/>
    <col min="5125" max="5125" width="9.109375" style="149"/>
    <col min="5126" max="5126" width="13.33203125" style="149" customWidth="1"/>
    <col min="5127" max="5127" width="10.6640625" style="149" customWidth="1"/>
    <col min="5128" max="5128" width="12" style="149" bestFit="1" customWidth="1"/>
    <col min="5129" max="5130" width="12.88671875" style="149" bestFit="1" customWidth="1"/>
    <col min="5131" max="5140" width="4.6640625" style="149" customWidth="1"/>
    <col min="5141" max="5141" width="7" style="149" customWidth="1"/>
    <col min="5142" max="5142" width="5.88671875" style="149" customWidth="1"/>
    <col min="5143" max="5143" width="11.5546875" style="149" bestFit="1" customWidth="1"/>
    <col min="5144" max="5379" width="9.109375" style="149"/>
    <col min="5380" max="5380" width="5.44140625" style="149" customWidth="1"/>
    <col min="5381" max="5381" width="9.109375" style="149"/>
    <col min="5382" max="5382" width="13.33203125" style="149" customWidth="1"/>
    <col min="5383" max="5383" width="10.6640625" style="149" customWidth="1"/>
    <col min="5384" max="5384" width="12" style="149" bestFit="1" customWidth="1"/>
    <col min="5385" max="5386" width="12.88671875" style="149" bestFit="1" customWidth="1"/>
    <col min="5387" max="5396" width="4.6640625" style="149" customWidth="1"/>
    <col min="5397" max="5397" width="7" style="149" customWidth="1"/>
    <col min="5398" max="5398" width="5.88671875" style="149" customWidth="1"/>
    <col min="5399" max="5399" width="11.5546875" style="149" bestFit="1" customWidth="1"/>
    <col min="5400" max="5635" width="9.109375" style="149"/>
    <col min="5636" max="5636" width="5.44140625" style="149" customWidth="1"/>
    <col min="5637" max="5637" width="9.109375" style="149"/>
    <col min="5638" max="5638" width="13.33203125" style="149" customWidth="1"/>
    <col min="5639" max="5639" width="10.6640625" style="149" customWidth="1"/>
    <col min="5640" max="5640" width="12" style="149" bestFit="1" customWidth="1"/>
    <col min="5641" max="5642" width="12.88671875" style="149" bestFit="1" customWidth="1"/>
    <col min="5643" max="5652" width="4.6640625" style="149" customWidth="1"/>
    <col min="5653" max="5653" width="7" style="149" customWidth="1"/>
    <col min="5654" max="5654" width="5.88671875" style="149" customWidth="1"/>
    <col min="5655" max="5655" width="11.5546875" style="149" bestFit="1" customWidth="1"/>
    <col min="5656" max="5891" width="9.109375" style="149"/>
    <col min="5892" max="5892" width="5.44140625" style="149" customWidth="1"/>
    <col min="5893" max="5893" width="9.109375" style="149"/>
    <col min="5894" max="5894" width="13.33203125" style="149" customWidth="1"/>
    <col min="5895" max="5895" width="10.6640625" style="149" customWidth="1"/>
    <col min="5896" max="5896" width="12" style="149" bestFit="1" customWidth="1"/>
    <col min="5897" max="5898" width="12.88671875" style="149" bestFit="1" customWidth="1"/>
    <col min="5899" max="5908" width="4.6640625" style="149" customWidth="1"/>
    <col min="5909" max="5909" width="7" style="149" customWidth="1"/>
    <col min="5910" max="5910" width="5.88671875" style="149" customWidth="1"/>
    <col min="5911" max="5911" width="11.5546875" style="149" bestFit="1" customWidth="1"/>
    <col min="5912" max="6147" width="9.109375" style="149"/>
    <col min="6148" max="6148" width="5.44140625" style="149" customWidth="1"/>
    <col min="6149" max="6149" width="9.109375" style="149"/>
    <col min="6150" max="6150" width="13.33203125" style="149" customWidth="1"/>
    <col min="6151" max="6151" width="10.6640625" style="149" customWidth="1"/>
    <col min="6152" max="6152" width="12" style="149" bestFit="1" customWidth="1"/>
    <col min="6153" max="6154" width="12.88671875" style="149" bestFit="1" customWidth="1"/>
    <col min="6155" max="6164" width="4.6640625" style="149" customWidth="1"/>
    <col min="6165" max="6165" width="7" style="149" customWidth="1"/>
    <col min="6166" max="6166" width="5.88671875" style="149" customWidth="1"/>
    <col min="6167" max="6167" width="11.5546875" style="149" bestFit="1" customWidth="1"/>
    <col min="6168" max="6403" width="9.109375" style="149"/>
    <col min="6404" max="6404" width="5.44140625" style="149" customWidth="1"/>
    <col min="6405" max="6405" width="9.109375" style="149"/>
    <col min="6406" max="6406" width="13.33203125" style="149" customWidth="1"/>
    <col min="6407" max="6407" width="10.6640625" style="149" customWidth="1"/>
    <col min="6408" max="6408" width="12" style="149" bestFit="1" customWidth="1"/>
    <col min="6409" max="6410" width="12.88671875" style="149" bestFit="1" customWidth="1"/>
    <col min="6411" max="6420" width="4.6640625" style="149" customWidth="1"/>
    <col min="6421" max="6421" width="7" style="149" customWidth="1"/>
    <col min="6422" max="6422" width="5.88671875" style="149" customWidth="1"/>
    <col min="6423" max="6423" width="11.5546875" style="149" bestFit="1" customWidth="1"/>
    <col min="6424" max="6659" width="9.109375" style="149"/>
    <col min="6660" max="6660" width="5.44140625" style="149" customWidth="1"/>
    <col min="6661" max="6661" width="9.109375" style="149"/>
    <col min="6662" max="6662" width="13.33203125" style="149" customWidth="1"/>
    <col min="6663" max="6663" width="10.6640625" style="149" customWidth="1"/>
    <col min="6664" max="6664" width="12" style="149" bestFit="1" customWidth="1"/>
    <col min="6665" max="6666" width="12.88671875" style="149" bestFit="1" customWidth="1"/>
    <col min="6667" max="6676" width="4.6640625" style="149" customWidth="1"/>
    <col min="6677" max="6677" width="7" style="149" customWidth="1"/>
    <col min="6678" max="6678" width="5.88671875" style="149" customWidth="1"/>
    <col min="6679" max="6679" width="11.5546875" style="149" bestFit="1" customWidth="1"/>
    <col min="6680" max="6915" width="9.109375" style="149"/>
    <col min="6916" max="6916" width="5.44140625" style="149" customWidth="1"/>
    <col min="6917" max="6917" width="9.109375" style="149"/>
    <col min="6918" max="6918" width="13.33203125" style="149" customWidth="1"/>
    <col min="6919" max="6919" width="10.6640625" style="149" customWidth="1"/>
    <col min="6920" max="6920" width="12" style="149" bestFit="1" customWidth="1"/>
    <col min="6921" max="6922" width="12.88671875" style="149" bestFit="1" customWidth="1"/>
    <col min="6923" max="6932" width="4.6640625" style="149" customWidth="1"/>
    <col min="6933" max="6933" width="7" style="149" customWidth="1"/>
    <col min="6934" max="6934" width="5.88671875" style="149" customWidth="1"/>
    <col min="6935" max="6935" width="11.5546875" style="149" bestFit="1" customWidth="1"/>
    <col min="6936" max="7171" width="9.109375" style="149"/>
    <col min="7172" max="7172" width="5.44140625" style="149" customWidth="1"/>
    <col min="7173" max="7173" width="9.109375" style="149"/>
    <col min="7174" max="7174" width="13.33203125" style="149" customWidth="1"/>
    <col min="7175" max="7175" width="10.6640625" style="149" customWidth="1"/>
    <col min="7176" max="7176" width="12" style="149" bestFit="1" customWidth="1"/>
    <col min="7177" max="7178" width="12.88671875" style="149" bestFit="1" customWidth="1"/>
    <col min="7179" max="7188" width="4.6640625" style="149" customWidth="1"/>
    <col min="7189" max="7189" width="7" style="149" customWidth="1"/>
    <col min="7190" max="7190" width="5.88671875" style="149" customWidth="1"/>
    <col min="7191" max="7191" width="11.5546875" style="149" bestFit="1" customWidth="1"/>
    <col min="7192" max="7427" width="9.109375" style="149"/>
    <col min="7428" max="7428" width="5.44140625" style="149" customWidth="1"/>
    <col min="7429" max="7429" width="9.109375" style="149"/>
    <col min="7430" max="7430" width="13.33203125" style="149" customWidth="1"/>
    <col min="7431" max="7431" width="10.6640625" style="149" customWidth="1"/>
    <col min="7432" max="7432" width="12" style="149" bestFit="1" customWidth="1"/>
    <col min="7433" max="7434" width="12.88671875" style="149" bestFit="1" customWidth="1"/>
    <col min="7435" max="7444" width="4.6640625" style="149" customWidth="1"/>
    <col min="7445" max="7445" width="7" style="149" customWidth="1"/>
    <col min="7446" max="7446" width="5.88671875" style="149" customWidth="1"/>
    <col min="7447" max="7447" width="11.5546875" style="149" bestFit="1" customWidth="1"/>
    <col min="7448" max="7683" width="9.109375" style="149"/>
    <col min="7684" max="7684" width="5.44140625" style="149" customWidth="1"/>
    <col min="7685" max="7685" width="9.109375" style="149"/>
    <col min="7686" max="7686" width="13.33203125" style="149" customWidth="1"/>
    <col min="7687" max="7687" width="10.6640625" style="149" customWidth="1"/>
    <col min="7688" max="7688" width="12" style="149" bestFit="1" customWidth="1"/>
    <col min="7689" max="7690" width="12.88671875" style="149" bestFit="1" customWidth="1"/>
    <col min="7691" max="7700" width="4.6640625" style="149" customWidth="1"/>
    <col min="7701" max="7701" width="7" style="149" customWidth="1"/>
    <col min="7702" max="7702" width="5.88671875" style="149" customWidth="1"/>
    <col min="7703" max="7703" width="11.5546875" style="149" bestFit="1" customWidth="1"/>
    <col min="7704" max="7939" width="9.109375" style="149"/>
    <col min="7940" max="7940" width="5.44140625" style="149" customWidth="1"/>
    <col min="7941" max="7941" width="9.109375" style="149"/>
    <col min="7942" max="7942" width="13.33203125" style="149" customWidth="1"/>
    <col min="7943" max="7943" width="10.6640625" style="149" customWidth="1"/>
    <col min="7944" max="7944" width="12" style="149" bestFit="1" customWidth="1"/>
    <col min="7945" max="7946" width="12.88671875" style="149" bestFit="1" customWidth="1"/>
    <col min="7947" max="7956" width="4.6640625" style="149" customWidth="1"/>
    <col min="7957" max="7957" width="7" style="149" customWidth="1"/>
    <col min="7958" max="7958" width="5.88671875" style="149" customWidth="1"/>
    <col min="7959" max="7959" width="11.5546875" style="149" bestFit="1" customWidth="1"/>
    <col min="7960" max="8195" width="9.109375" style="149"/>
    <col min="8196" max="8196" width="5.44140625" style="149" customWidth="1"/>
    <col min="8197" max="8197" width="9.109375" style="149"/>
    <col min="8198" max="8198" width="13.33203125" style="149" customWidth="1"/>
    <col min="8199" max="8199" width="10.6640625" style="149" customWidth="1"/>
    <col min="8200" max="8200" width="12" style="149" bestFit="1" customWidth="1"/>
    <col min="8201" max="8202" width="12.88671875" style="149" bestFit="1" customWidth="1"/>
    <col min="8203" max="8212" width="4.6640625" style="149" customWidth="1"/>
    <col min="8213" max="8213" width="7" style="149" customWidth="1"/>
    <col min="8214" max="8214" width="5.88671875" style="149" customWidth="1"/>
    <col min="8215" max="8215" width="11.5546875" style="149" bestFit="1" customWidth="1"/>
    <col min="8216" max="8451" width="9.109375" style="149"/>
    <col min="8452" max="8452" width="5.44140625" style="149" customWidth="1"/>
    <col min="8453" max="8453" width="9.109375" style="149"/>
    <col min="8454" max="8454" width="13.33203125" style="149" customWidth="1"/>
    <col min="8455" max="8455" width="10.6640625" style="149" customWidth="1"/>
    <col min="8456" max="8456" width="12" style="149" bestFit="1" customWidth="1"/>
    <col min="8457" max="8458" width="12.88671875" style="149" bestFit="1" customWidth="1"/>
    <col min="8459" max="8468" width="4.6640625" style="149" customWidth="1"/>
    <col min="8469" max="8469" width="7" style="149" customWidth="1"/>
    <col min="8470" max="8470" width="5.88671875" style="149" customWidth="1"/>
    <col min="8471" max="8471" width="11.5546875" style="149" bestFit="1" customWidth="1"/>
    <col min="8472" max="8707" width="9.109375" style="149"/>
    <col min="8708" max="8708" width="5.44140625" style="149" customWidth="1"/>
    <col min="8709" max="8709" width="9.109375" style="149"/>
    <col min="8710" max="8710" width="13.33203125" style="149" customWidth="1"/>
    <col min="8711" max="8711" width="10.6640625" style="149" customWidth="1"/>
    <col min="8712" max="8712" width="12" style="149" bestFit="1" customWidth="1"/>
    <col min="8713" max="8714" width="12.88671875" style="149" bestFit="1" customWidth="1"/>
    <col min="8715" max="8724" width="4.6640625" style="149" customWidth="1"/>
    <col min="8725" max="8725" width="7" style="149" customWidth="1"/>
    <col min="8726" max="8726" width="5.88671875" style="149" customWidth="1"/>
    <col min="8727" max="8727" width="11.5546875" style="149" bestFit="1" customWidth="1"/>
    <col min="8728" max="8963" width="9.109375" style="149"/>
    <col min="8964" max="8964" width="5.44140625" style="149" customWidth="1"/>
    <col min="8965" max="8965" width="9.109375" style="149"/>
    <col min="8966" max="8966" width="13.33203125" style="149" customWidth="1"/>
    <col min="8967" max="8967" width="10.6640625" style="149" customWidth="1"/>
    <col min="8968" max="8968" width="12" style="149" bestFit="1" customWidth="1"/>
    <col min="8969" max="8970" width="12.88671875" style="149" bestFit="1" customWidth="1"/>
    <col min="8971" max="8980" width="4.6640625" style="149" customWidth="1"/>
    <col min="8981" max="8981" width="7" style="149" customWidth="1"/>
    <col min="8982" max="8982" width="5.88671875" style="149" customWidth="1"/>
    <col min="8983" max="8983" width="11.5546875" style="149" bestFit="1" customWidth="1"/>
    <col min="8984" max="9219" width="9.109375" style="149"/>
    <col min="9220" max="9220" width="5.44140625" style="149" customWidth="1"/>
    <col min="9221" max="9221" width="9.109375" style="149"/>
    <col min="9222" max="9222" width="13.33203125" style="149" customWidth="1"/>
    <col min="9223" max="9223" width="10.6640625" style="149" customWidth="1"/>
    <col min="9224" max="9224" width="12" style="149" bestFit="1" customWidth="1"/>
    <col min="9225" max="9226" width="12.88671875" style="149" bestFit="1" customWidth="1"/>
    <col min="9227" max="9236" width="4.6640625" style="149" customWidth="1"/>
    <col min="9237" max="9237" width="7" style="149" customWidth="1"/>
    <col min="9238" max="9238" width="5.88671875" style="149" customWidth="1"/>
    <col min="9239" max="9239" width="11.5546875" style="149" bestFit="1" customWidth="1"/>
    <col min="9240" max="9475" width="9.109375" style="149"/>
    <col min="9476" max="9476" width="5.44140625" style="149" customWidth="1"/>
    <col min="9477" max="9477" width="9.109375" style="149"/>
    <col min="9478" max="9478" width="13.33203125" style="149" customWidth="1"/>
    <col min="9479" max="9479" width="10.6640625" style="149" customWidth="1"/>
    <col min="9480" max="9480" width="12" style="149" bestFit="1" customWidth="1"/>
    <col min="9481" max="9482" width="12.88671875" style="149" bestFit="1" customWidth="1"/>
    <col min="9483" max="9492" width="4.6640625" style="149" customWidth="1"/>
    <col min="9493" max="9493" width="7" style="149" customWidth="1"/>
    <col min="9494" max="9494" width="5.88671875" style="149" customWidth="1"/>
    <col min="9495" max="9495" width="11.5546875" style="149" bestFit="1" customWidth="1"/>
    <col min="9496" max="9731" width="9.109375" style="149"/>
    <col min="9732" max="9732" width="5.44140625" style="149" customWidth="1"/>
    <col min="9733" max="9733" width="9.109375" style="149"/>
    <col min="9734" max="9734" width="13.33203125" style="149" customWidth="1"/>
    <col min="9735" max="9735" width="10.6640625" style="149" customWidth="1"/>
    <col min="9736" max="9736" width="12" style="149" bestFit="1" customWidth="1"/>
    <col min="9737" max="9738" width="12.88671875" style="149" bestFit="1" customWidth="1"/>
    <col min="9739" max="9748" width="4.6640625" style="149" customWidth="1"/>
    <col min="9749" max="9749" width="7" style="149" customWidth="1"/>
    <col min="9750" max="9750" width="5.88671875" style="149" customWidth="1"/>
    <col min="9751" max="9751" width="11.5546875" style="149" bestFit="1" customWidth="1"/>
    <col min="9752" max="9987" width="9.109375" style="149"/>
    <col min="9988" max="9988" width="5.44140625" style="149" customWidth="1"/>
    <col min="9989" max="9989" width="9.109375" style="149"/>
    <col min="9990" max="9990" width="13.33203125" style="149" customWidth="1"/>
    <col min="9991" max="9991" width="10.6640625" style="149" customWidth="1"/>
    <col min="9992" max="9992" width="12" style="149" bestFit="1" customWidth="1"/>
    <col min="9993" max="9994" width="12.88671875" style="149" bestFit="1" customWidth="1"/>
    <col min="9995" max="10004" width="4.6640625" style="149" customWidth="1"/>
    <col min="10005" max="10005" width="7" style="149" customWidth="1"/>
    <col min="10006" max="10006" width="5.88671875" style="149" customWidth="1"/>
    <col min="10007" max="10007" width="11.5546875" style="149" bestFit="1" customWidth="1"/>
    <col min="10008" max="10243" width="9.109375" style="149"/>
    <col min="10244" max="10244" width="5.44140625" style="149" customWidth="1"/>
    <col min="10245" max="10245" width="9.109375" style="149"/>
    <col min="10246" max="10246" width="13.33203125" style="149" customWidth="1"/>
    <col min="10247" max="10247" width="10.6640625" style="149" customWidth="1"/>
    <col min="10248" max="10248" width="12" style="149" bestFit="1" customWidth="1"/>
    <col min="10249" max="10250" width="12.88671875" style="149" bestFit="1" customWidth="1"/>
    <col min="10251" max="10260" width="4.6640625" style="149" customWidth="1"/>
    <col min="10261" max="10261" width="7" style="149" customWidth="1"/>
    <col min="10262" max="10262" width="5.88671875" style="149" customWidth="1"/>
    <col min="10263" max="10263" width="11.5546875" style="149" bestFit="1" customWidth="1"/>
    <col min="10264" max="10499" width="9.109375" style="149"/>
    <col min="10500" max="10500" width="5.44140625" style="149" customWidth="1"/>
    <col min="10501" max="10501" width="9.109375" style="149"/>
    <col min="10502" max="10502" width="13.33203125" style="149" customWidth="1"/>
    <col min="10503" max="10503" width="10.6640625" style="149" customWidth="1"/>
    <col min="10504" max="10504" width="12" style="149" bestFit="1" customWidth="1"/>
    <col min="10505" max="10506" width="12.88671875" style="149" bestFit="1" customWidth="1"/>
    <col min="10507" max="10516" width="4.6640625" style="149" customWidth="1"/>
    <col min="10517" max="10517" width="7" style="149" customWidth="1"/>
    <col min="10518" max="10518" width="5.88671875" style="149" customWidth="1"/>
    <col min="10519" max="10519" width="11.5546875" style="149" bestFit="1" customWidth="1"/>
    <col min="10520" max="10755" width="9.109375" style="149"/>
    <col min="10756" max="10756" width="5.44140625" style="149" customWidth="1"/>
    <col min="10757" max="10757" width="9.109375" style="149"/>
    <col min="10758" max="10758" width="13.33203125" style="149" customWidth="1"/>
    <col min="10759" max="10759" width="10.6640625" style="149" customWidth="1"/>
    <col min="10760" max="10760" width="12" style="149" bestFit="1" customWidth="1"/>
    <col min="10761" max="10762" width="12.88671875" style="149" bestFit="1" customWidth="1"/>
    <col min="10763" max="10772" width="4.6640625" style="149" customWidth="1"/>
    <col min="10773" max="10773" width="7" style="149" customWidth="1"/>
    <col min="10774" max="10774" width="5.88671875" style="149" customWidth="1"/>
    <col min="10775" max="10775" width="11.5546875" style="149" bestFit="1" customWidth="1"/>
    <col min="10776" max="11011" width="9.109375" style="149"/>
    <col min="11012" max="11012" width="5.44140625" style="149" customWidth="1"/>
    <col min="11013" max="11013" width="9.109375" style="149"/>
    <col min="11014" max="11014" width="13.33203125" style="149" customWidth="1"/>
    <col min="11015" max="11015" width="10.6640625" style="149" customWidth="1"/>
    <col min="11016" max="11016" width="12" style="149" bestFit="1" customWidth="1"/>
    <col min="11017" max="11018" width="12.88671875" style="149" bestFit="1" customWidth="1"/>
    <col min="11019" max="11028" width="4.6640625" style="149" customWidth="1"/>
    <col min="11029" max="11029" width="7" style="149" customWidth="1"/>
    <col min="11030" max="11030" width="5.88671875" style="149" customWidth="1"/>
    <col min="11031" max="11031" width="11.5546875" style="149" bestFit="1" customWidth="1"/>
    <col min="11032" max="11267" width="9.109375" style="149"/>
    <col min="11268" max="11268" width="5.44140625" style="149" customWidth="1"/>
    <col min="11269" max="11269" width="9.109375" style="149"/>
    <col min="11270" max="11270" width="13.33203125" style="149" customWidth="1"/>
    <col min="11271" max="11271" width="10.6640625" style="149" customWidth="1"/>
    <col min="11272" max="11272" width="12" style="149" bestFit="1" customWidth="1"/>
    <col min="11273" max="11274" width="12.88671875" style="149" bestFit="1" customWidth="1"/>
    <col min="11275" max="11284" width="4.6640625" style="149" customWidth="1"/>
    <col min="11285" max="11285" width="7" style="149" customWidth="1"/>
    <col min="11286" max="11286" width="5.88671875" style="149" customWidth="1"/>
    <col min="11287" max="11287" width="11.5546875" style="149" bestFit="1" customWidth="1"/>
    <col min="11288" max="11523" width="9.109375" style="149"/>
    <col min="11524" max="11524" width="5.44140625" style="149" customWidth="1"/>
    <col min="11525" max="11525" width="9.109375" style="149"/>
    <col min="11526" max="11526" width="13.33203125" style="149" customWidth="1"/>
    <col min="11527" max="11527" width="10.6640625" style="149" customWidth="1"/>
    <col min="11528" max="11528" width="12" style="149" bestFit="1" customWidth="1"/>
    <col min="11529" max="11530" width="12.88671875" style="149" bestFit="1" customWidth="1"/>
    <col min="11531" max="11540" width="4.6640625" style="149" customWidth="1"/>
    <col min="11541" max="11541" width="7" style="149" customWidth="1"/>
    <col min="11542" max="11542" width="5.88671875" style="149" customWidth="1"/>
    <col min="11543" max="11543" width="11.5546875" style="149" bestFit="1" customWidth="1"/>
    <col min="11544" max="11779" width="9.109375" style="149"/>
    <col min="11780" max="11780" width="5.44140625" style="149" customWidth="1"/>
    <col min="11781" max="11781" width="9.109375" style="149"/>
    <col min="11782" max="11782" width="13.33203125" style="149" customWidth="1"/>
    <col min="11783" max="11783" width="10.6640625" style="149" customWidth="1"/>
    <col min="11784" max="11784" width="12" style="149" bestFit="1" customWidth="1"/>
    <col min="11785" max="11786" width="12.88671875" style="149" bestFit="1" customWidth="1"/>
    <col min="11787" max="11796" width="4.6640625" style="149" customWidth="1"/>
    <col min="11797" max="11797" width="7" style="149" customWidth="1"/>
    <col min="11798" max="11798" width="5.88671875" style="149" customWidth="1"/>
    <col min="11799" max="11799" width="11.5546875" style="149" bestFit="1" customWidth="1"/>
    <col min="11800" max="12035" width="9.109375" style="149"/>
    <col min="12036" max="12036" width="5.44140625" style="149" customWidth="1"/>
    <col min="12037" max="12037" width="9.109375" style="149"/>
    <col min="12038" max="12038" width="13.33203125" style="149" customWidth="1"/>
    <col min="12039" max="12039" width="10.6640625" style="149" customWidth="1"/>
    <col min="12040" max="12040" width="12" style="149" bestFit="1" customWidth="1"/>
    <col min="12041" max="12042" width="12.88671875" style="149" bestFit="1" customWidth="1"/>
    <col min="12043" max="12052" width="4.6640625" style="149" customWidth="1"/>
    <col min="12053" max="12053" width="7" style="149" customWidth="1"/>
    <col min="12054" max="12054" width="5.88671875" style="149" customWidth="1"/>
    <col min="12055" max="12055" width="11.5546875" style="149" bestFit="1" customWidth="1"/>
    <col min="12056" max="12291" width="9.109375" style="149"/>
    <col min="12292" max="12292" width="5.44140625" style="149" customWidth="1"/>
    <col min="12293" max="12293" width="9.109375" style="149"/>
    <col min="12294" max="12294" width="13.33203125" style="149" customWidth="1"/>
    <col min="12295" max="12295" width="10.6640625" style="149" customWidth="1"/>
    <col min="12296" max="12296" width="12" style="149" bestFit="1" customWidth="1"/>
    <col min="12297" max="12298" width="12.88671875" style="149" bestFit="1" customWidth="1"/>
    <col min="12299" max="12308" width="4.6640625" style="149" customWidth="1"/>
    <col min="12309" max="12309" width="7" style="149" customWidth="1"/>
    <col min="12310" max="12310" width="5.88671875" style="149" customWidth="1"/>
    <col min="12311" max="12311" width="11.5546875" style="149" bestFit="1" customWidth="1"/>
    <col min="12312" max="12547" width="9.109375" style="149"/>
    <col min="12548" max="12548" width="5.44140625" style="149" customWidth="1"/>
    <col min="12549" max="12549" width="9.109375" style="149"/>
    <col min="12550" max="12550" width="13.33203125" style="149" customWidth="1"/>
    <col min="12551" max="12551" width="10.6640625" style="149" customWidth="1"/>
    <col min="12552" max="12552" width="12" style="149" bestFit="1" customWidth="1"/>
    <col min="12553" max="12554" width="12.88671875" style="149" bestFit="1" customWidth="1"/>
    <col min="12555" max="12564" width="4.6640625" style="149" customWidth="1"/>
    <col min="12565" max="12565" width="7" style="149" customWidth="1"/>
    <col min="12566" max="12566" width="5.88671875" style="149" customWidth="1"/>
    <col min="12567" max="12567" width="11.5546875" style="149" bestFit="1" customWidth="1"/>
    <col min="12568" max="12803" width="9.109375" style="149"/>
    <col min="12804" max="12804" width="5.44140625" style="149" customWidth="1"/>
    <col min="12805" max="12805" width="9.109375" style="149"/>
    <col min="12806" max="12806" width="13.33203125" style="149" customWidth="1"/>
    <col min="12807" max="12807" width="10.6640625" style="149" customWidth="1"/>
    <col min="12808" max="12808" width="12" style="149" bestFit="1" customWidth="1"/>
    <col min="12809" max="12810" width="12.88671875" style="149" bestFit="1" customWidth="1"/>
    <col min="12811" max="12820" width="4.6640625" style="149" customWidth="1"/>
    <col min="12821" max="12821" width="7" style="149" customWidth="1"/>
    <col min="12822" max="12822" width="5.88671875" style="149" customWidth="1"/>
    <col min="12823" max="12823" width="11.5546875" style="149" bestFit="1" customWidth="1"/>
    <col min="12824" max="13059" width="9.109375" style="149"/>
    <col min="13060" max="13060" width="5.44140625" style="149" customWidth="1"/>
    <col min="13061" max="13061" width="9.109375" style="149"/>
    <col min="13062" max="13062" width="13.33203125" style="149" customWidth="1"/>
    <col min="13063" max="13063" width="10.6640625" style="149" customWidth="1"/>
    <col min="13064" max="13064" width="12" style="149" bestFit="1" customWidth="1"/>
    <col min="13065" max="13066" width="12.88671875" style="149" bestFit="1" customWidth="1"/>
    <col min="13067" max="13076" width="4.6640625" style="149" customWidth="1"/>
    <col min="13077" max="13077" width="7" style="149" customWidth="1"/>
    <col min="13078" max="13078" width="5.88671875" style="149" customWidth="1"/>
    <col min="13079" max="13079" width="11.5546875" style="149" bestFit="1" customWidth="1"/>
    <col min="13080" max="13315" width="9.109375" style="149"/>
    <col min="13316" max="13316" width="5.44140625" style="149" customWidth="1"/>
    <col min="13317" max="13317" width="9.109375" style="149"/>
    <col min="13318" max="13318" width="13.33203125" style="149" customWidth="1"/>
    <col min="13319" max="13319" width="10.6640625" style="149" customWidth="1"/>
    <col min="13320" max="13320" width="12" style="149" bestFit="1" customWidth="1"/>
    <col min="13321" max="13322" width="12.88671875" style="149" bestFit="1" customWidth="1"/>
    <col min="13323" max="13332" width="4.6640625" style="149" customWidth="1"/>
    <col min="13333" max="13333" width="7" style="149" customWidth="1"/>
    <col min="13334" max="13334" width="5.88671875" style="149" customWidth="1"/>
    <col min="13335" max="13335" width="11.5546875" style="149" bestFit="1" customWidth="1"/>
    <col min="13336" max="13571" width="9.109375" style="149"/>
    <col min="13572" max="13572" width="5.44140625" style="149" customWidth="1"/>
    <col min="13573" max="13573" width="9.109375" style="149"/>
    <col min="13574" max="13574" width="13.33203125" style="149" customWidth="1"/>
    <col min="13575" max="13575" width="10.6640625" style="149" customWidth="1"/>
    <col min="13576" max="13576" width="12" style="149" bestFit="1" customWidth="1"/>
    <col min="13577" max="13578" width="12.88671875" style="149" bestFit="1" customWidth="1"/>
    <col min="13579" max="13588" width="4.6640625" style="149" customWidth="1"/>
    <col min="13589" max="13589" width="7" style="149" customWidth="1"/>
    <col min="13590" max="13590" width="5.88671875" style="149" customWidth="1"/>
    <col min="13591" max="13591" width="11.5546875" style="149" bestFit="1" customWidth="1"/>
    <col min="13592" max="13827" width="9.109375" style="149"/>
    <col min="13828" max="13828" width="5.44140625" style="149" customWidth="1"/>
    <col min="13829" max="13829" width="9.109375" style="149"/>
    <col min="13830" max="13830" width="13.33203125" style="149" customWidth="1"/>
    <col min="13831" max="13831" width="10.6640625" style="149" customWidth="1"/>
    <col min="13832" max="13832" width="12" style="149" bestFit="1" customWidth="1"/>
    <col min="13833" max="13834" width="12.88671875" style="149" bestFit="1" customWidth="1"/>
    <col min="13835" max="13844" width="4.6640625" style="149" customWidth="1"/>
    <col min="13845" max="13845" width="7" style="149" customWidth="1"/>
    <col min="13846" max="13846" width="5.88671875" style="149" customWidth="1"/>
    <col min="13847" max="13847" width="11.5546875" style="149" bestFit="1" customWidth="1"/>
    <col min="13848" max="14083" width="9.109375" style="149"/>
    <col min="14084" max="14084" width="5.44140625" style="149" customWidth="1"/>
    <col min="14085" max="14085" width="9.109375" style="149"/>
    <col min="14086" max="14086" width="13.33203125" style="149" customWidth="1"/>
    <col min="14087" max="14087" width="10.6640625" style="149" customWidth="1"/>
    <col min="14088" max="14088" width="12" style="149" bestFit="1" customWidth="1"/>
    <col min="14089" max="14090" width="12.88671875" style="149" bestFit="1" customWidth="1"/>
    <col min="14091" max="14100" width="4.6640625" style="149" customWidth="1"/>
    <col min="14101" max="14101" width="7" style="149" customWidth="1"/>
    <col min="14102" max="14102" width="5.88671875" style="149" customWidth="1"/>
    <col min="14103" max="14103" width="11.5546875" style="149" bestFit="1" customWidth="1"/>
    <col min="14104" max="14339" width="9.109375" style="149"/>
    <col min="14340" max="14340" width="5.44140625" style="149" customWidth="1"/>
    <col min="14341" max="14341" width="9.109375" style="149"/>
    <col min="14342" max="14342" width="13.33203125" style="149" customWidth="1"/>
    <col min="14343" max="14343" width="10.6640625" style="149" customWidth="1"/>
    <col min="14344" max="14344" width="12" style="149" bestFit="1" customWidth="1"/>
    <col min="14345" max="14346" width="12.88671875" style="149" bestFit="1" customWidth="1"/>
    <col min="14347" max="14356" width="4.6640625" style="149" customWidth="1"/>
    <col min="14357" max="14357" width="7" style="149" customWidth="1"/>
    <col min="14358" max="14358" width="5.88671875" style="149" customWidth="1"/>
    <col min="14359" max="14359" width="11.5546875" style="149" bestFit="1" customWidth="1"/>
    <col min="14360" max="14595" width="9.109375" style="149"/>
    <col min="14596" max="14596" width="5.44140625" style="149" customWidth="1"/>
    <col min="14597" max="14597" width="9.109375" style="149"/>
    <col min="14598" max="14598" width="13.33203125" style="149" customWidth="1"/>
    <col min="14599" max="14599" width="10.6640625" style="149" customWidth="1"/>
    <col min="14600" max="14600" width="12" style="149" bestFit="1" customWidth="1"/>
    <col min="14601" max="14602" width="12.88671875" style="149" bestFit="1" customWidth="1"/>
    <col min="14603" max="14612" width="4.6640625" style="149" customWidth="1"/>
    <col min="14613" max="14613" width="7" style="149" customWidth="1"/>
    <col min="14614" max="14614" width="5.88671875" style="149" customWidth="1"/>
    <col min="14615" max="14615" width="11.5546875" style="149" bestFit="1" customWidth="1"/>
    <col min="14616" max="14851" width="9.109375" style="149"/>
    <col min="14852" max="14852" width="5.44140625" style="149" customWidth="1"/>
    <col min="14853" max="14853" width="9.109375" style="149"/>
    <col min="14854" max="14854" width="13.33203125" style="149" customWidth="1"/>
    <col min="14855" max="14855" width="10.6640625" style="149" customWidth="1"/>
    <col min="14856" max="14856" width="12" style="149" bestFit="1" customWidth="1"/>
    <col min="14857" max="14858" width="12.88671875" style="149" bestFit="1" customWidth="1"/>
    <col min="14859" max="14868" width="4.6640625" style="149" customWidth="1"/>
    <col min="14869" max="14869" width="7" style="149" customWidth="1"/>
    <col min="14870" max="14870" width="5.88671875" style="149" customWidth="1"/>
    <col min="14871" max="14871" width="11.5546875" style="149" bestFit="1" customWidth="1"/>
    <col min="14872" max="15107" width="9.109375" style="149"/>
    <col min="15108" max="15108" width="5.44140625" style="149" customWidth="1"/>
    <col min="15109" max="15109" width="9.109375" style="149"/>
    <col min="15110" max="15110" width="13.33203125" style="149" customWidth="1"/>
    <col min="15111" max="15111" width="10.6640625" style="149" customWidth="1"/>
    <col min="15112" max="15112" width="12" style="149" bestFit="1" customWidth="1"/>
    <col min="15113" max="15114" width="12.88671875" style="149" bestFit="1" customWidth="1"/>
    <col min="15115" max="15124" width="4.6640625" style="149" customWidth="1"/>
    <col min="15125" max="15125" width="7" style="149" customWidth="1"/>
    <col min="15126" max="15126" width="5.88671875" style="149" customWidth="1"/>
    <col min="15127" max="15127" width="11.5546875" style="149" bestFit="1" customWidth="1"/>
    <col min="15128" max="15363" width="9.109375" style="149"/>
    <col min="15364" max="15364" width="5.44140625" style="149" customWidth="1"/>
    <col min="15365" max="15365" width="9.109375" style="149"/>
    <col min="15366" max="15366" width="13.33203125" style="149" customWidth="1"/>
    <col min="15367" max="15367" width="10.6640625" style="149" customWidth="1"/>
    <col min="15368" max="15368" width="12" style="149" bestFit="1" customWidth="1"/>
    <col min="15369" max="15370" width="12.88671875" style="149" bestFit="1" customWidth="1"/>
    <col min="15371" max="15380" width="4.6640625" style="149" customWidth="1"/>
    <col min="15381" max="15381" width="7" style="149" customWidth="1"/>
    <col min="15382" max="15382" width="5.88671875" style="149" customWidth="1"/>
    <col min="15383" max="15383" width="11.5546875" style="149" bestFit="1" customWidth="1"/>
    <col min="15384" max="15619" width="9.109375" style="149"/>
    <col min="15620" max="15620" width="5.44140625" style="149" customWidth="1"/>
    <col min="15621" max="15621" width="9.109375" style="149"/>
    <col min="15622" max="15622" width="13.33203125" style="149" customWidth="1"/>
    <col min="15623" max="15623" width="10.6640625" style="149" customWidth="1"/>
    <col min="15624" max="15624" width="12" style="149" bestFit="1" customWidth="1"/>
    <col min="15625" max="15626" width="12.88671875" style="149" bestFit="1" customWidth="1"/>
    <col min="15627" max="15636" width="4.6640625" style="149" customWidth="1"/>
    <col min="15637" max="15637" width="7" style="149" customWidth="1"/>
    <col min="15638" max="15638" width="5.88671875" style="149" customWidth="1"/>
    <col min="15639" max="15639" width="11.5546875" style="149" bestFit="1" customWidth="1"/>
    <col min="15640" max="15875" width="9.109375" style="149"/>
    <col min="15876" max="15876" width="5.44140625" style="149" customWidth="1"/>
    <col min="15877" max="15877" width="9.109375" style="149"/>
    <col min="15878" max="15878" width="13.33203125" style="149" customWidth="1"/>
    <col min="15879" max="15879" width="10.6640625" style="149" customWidth="1"/>
    <col min="15880" max="15880" width="12" style="149" bestFit="1" customWidth="1"/>
    <col min="15881" max="15882" width="12.88671875" style="149" bestFit="1" customWidth="1"/>
    <col min="15883" max="15892" width="4.6640625" style="149" customWidth="1"/>
    <col min="15893" max="15893" width="7" style="149" customWidth="1"/>
    <col min="15894" max="15894" width="5.88671875" style="149" customWidth="1"/>
    <col min="15895" max="15895" width="11.5546875" style="149" bestFit="1" customWidth="1"/>
    <col min="15896" max="16131" width="9.109375" style="149"/>
    <col min="16132" max="16132" width="5.44140625" style="149" customWidth="1"/>
    <col min="16133" max="16133" width="9.109375" style="149"/>
    <col min="16134" max="16134" width="13.33203125" style="149" customWidth="1"/>
    <col min="16135" max="16135" width="10.6640625" style="149" customWidth="1"/>
    <col min="16136" max="16136" width="12" style="149" bestFit="1" customWidth="1"/>
    <col min="16137" max="16138" width="12.88671875" style="149" bestFit="1" customWidth="1"/>
    <col min="16139" max="16148" width="4.6640625" style="149" customWidth="1"/>
    <col min="16149" max="16149" width="7" style="149" customWidth="1"/>
    <col min="16150" max="16150" width="5.88671875" style="149" customWidth="1"/>
    <col min="16151" max="16151" width="11.5546875" style="149" bestFit="1" customWidth="1"/>
    <col min="16152" max="16380" width="9.109375" style="149"/>
    <col min="16381" max="16384" width="9.109375" style="149" customWidth="1"/>
  </cols>
  <sheetData>
    <row r="1" spans="1:35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35" s="230" customFormat="1" ht="15.6" x14ac:dyDescent="0.25">
      <c r="A2" s="230" t="s">
        <v>47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35" s="118" customFormat="1" ht="12" customHeight="1" x14ac:dyDescent="0.25">
      <c r="A3" s="111"/>
      <c r="B3" s="111"/>
      <c r="C3" s="112"/>
      <c r="D3" s="113"/>
      <c r="E3" s="114"/>
      <c r="F3" s="115"/>
      <c r="G3" s="115"/>
      <c r="H3" s="116"/>
      <c r="I3" s="116"/>
      <c r="J3" s="116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</row>
    <row r="4" spans="1:35" s="121" customFormat="1" ht="16.2" thickBot="1" x14ac:dyDescent="0.3">
      <c r="A4" s="119"/>
      <c r="B4" s="119"/>
      <c r="C4" s="107" t="s">
        <v>33</v>
      </c>
      <c r="D4" s="107"/>
      <c r="E4" s="108"/>
      <c r="F4" s="109"/>
      <c r="G4" s="120"/>
      <c r="H4" s="119"/>
      <c r="I4" s="119"/>
      <c r="J4" s="119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</row>
    <row r="5" spans="1:35" s="121" customFormat="1" ht="18" customHeight="1" thickBot="1" x14ac:dyDescent="0.3">
      <c r="C5" s="107"/>
      <c r="D5" s="4" t="s">
        <v>38</v>
      </c>
      <c r="E5" s="114"/>
      <c r="F5" s="122"/>
      <c r="G5" s="122"/>
      <c r="H5" s="123"/>
      <c r="I5" s="123"/>
      <c r="J5" s="339" t="s">
        <v>8</v>
      </c>
      <c r="K5" s="340"/>
      <c r="L5" s="340"/>
      <c r="M5" s="340"/>
      <c r="N5" s="340"/>
      <c r="O5" s="340"/>
      <c r="P5" s="340"/>
      <c r="Q5" s="340"/>
      <c r="R5" s="340"/>
      <c r="S5" s="340"/>
      <c r="T5" s="341"/>
    </row>
    <row r="6" spans="1:35" s="133" customFormat="1" ht="18" customHeight="1" thickBot="1" x14ac:dyDescent="0.3">
      <c r="A6" s="124" t="s">
        <v>105</v>
      </c>
      <c r="B6" s="125" t="s">
        <v>0</v>
      </c>
      <c r="C6" s="126" t="s">
        <v>1</v>
      </c>
      <c r="D6" s="127" t="s">
        <v>2</v>
      </c>
      <c r="E6" s="128" t="s">
        <v>15</v>
      </c>
      <c r="F6" s="129" t="s">
        <v>4</v>
      </c>
      <c r="G6" s="241" t="s">
        <v>49</v>
      </c>
      <c r="H6" s="130" t="s">
        <v>16</v>
      </c>
      <c r="I6" s="276" t="s">
        <v>6</v>
      </c>
      <c r="J6" s="331">
        <v>113</v>
      </c>
      <c r="K6" s="331" t="s">
        <v>106</v>
      </c>
      <c r="L6" s="331" t="s">
        <v>107</v>
      </c>
      <c r="M6" s="331" t="s">
        <v>108</v>
      </c>
      <c r="N6" s="331" t="s">
        <v>109</v>
      </c>
      <c r="O6" s="331" t="s">
        <v>110</v>
      </c>
      <c r="P6" s="331" t="s">
        <v>111</v>
      </c>
      <c r="Q6" s="331" t="s">
        <v>112</v>
      </c>
      <c r="R6" s="331" t="s">
        <v>113</v>
      </c>
      <c r="S6" s="331" t="s">
        <v>114</v>
      </c>
      <c r="T6" s="331" t="s">
        <v>115</v>
      </c>
      <c r="U6" s="290" t="s">
        <v>10</v>
      </c>
      <c r="V6" s="289" t="s">
        <v>7</v>
      </c>
      <c r="W6" s="132" t="s">
        <v>3</v>
      </c>
    </row>
    <row r="7" spans="1:35" s="145" customFormat="1" ht="18" customHeight="1" x14ac:dyDescent="0.25">
      <c r="A7" s="134">
        <v>1</v>
      </c>
      <c r="B7" s="98">
        <v>98</v>
      </c>
      <c r="C7" s="99" t="s">
        <v>64</v>
      </c>
      <c r="D7" s="100" t="s">
        <v>65</v>
      </c>
      <c r="E7" s="101" t="s">
        <v>66</v>
      </c>
      <c r="F7" s="102" t="s">
        <v>67</v>
      </c>
      <c r="G7" s="102" t="s">
        <v>68</v>
      </c>
      <c r="H7" s="102"/>
      <c r="I7" s="275"/>
      <c r="J7" s="141"/>
      <c r="K7" s="141"/>
      <c r="L7" s="141"/>
      <c r="M7" s="141"/>
      <c r="N7" s="141"/>
      <c r="O7" s="141">
        <v>0</v>
      </c>
      <c r="P7" s="141" t="s">
        <v>118</v>
      </c>
      <c r="Q7" s="141">
        <v>0</v>
      </c>
      <c r="R7" s="141">
        <v>0</v>
      </c>
      <c r="S7" s="141" t="s">
        <v>119</v>
      </c>
      <c r="T7" s="141" t="s">
        <v>117</v>
      </c>
      <c r="U7" s="142">
        <v>1.4</v>
      </c>
      <c r="V7" s="143" t="str">
        <f>IF(ISBLANK(U7),"",IF(U7&gt;=1.75,"KSM",IF(U7&gt;=1.65,"I A",IF(U7&gt;=1.5,"II A",IF(U7&gt;=1.39,"III A",IF(U7&gt;=1.3,"I JA",IF(U7&gt;=1.22,"II JA",IF(U7&gt;=1.15,"III JA"))))))))</f>
        <v>III A</v>
      </c>
      <c r="W7" s="103" t="s">
        <v>69</v>
      </c>
    </row>
    <row r="8" spans="1:35" s="145" customFormat="1" ht="18" customHeight="1" x14ac:dyDescent="0.25">
      <c r="A8" s="134">
        <v>2</v>
      </c>
      <c r="B8" s="98">
        <v>15</v>
      </c>
      <c r="C8" s="99" t="s">
        <v>51</v>
      </c>
      <c r="D8" s="100" t="s">
        <v>52</v>
      </c>
      <c r="E8" s="101" t="s">
        <v>53</v>
      </c>
      <c r="F8" s="102" t="s">
        <v>54</v>
      </c>
      <c r="G8" s="102" t="s">
        <v>55</v>
      </c>
      <c r="H8" s="102"/>
      <c r="I8" s="146"/>
      <c r="J8" s="141"/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 t="s">
        <v>117</v>
      </c>
      <c r="T8" s="141"/>
      <c r="U8" s="142">
        <v>1.37</v>
      </c>
      <c r="V8" s="143" t="str">
        <f>IF(ISBLANK(U8),"",IF(U8&gt;=1.75,"KSM",IF(U8&gt;=1.65,"I A",IF(U8&gt;=1.5,"II A",IF(U8&gt;=1.39,"III A",IF(U8&gt;=1.3,"I JA",IF(U8&gt;=1.22,"II JA",IF(U8&gt;=1.15,"III JA"))))))))</f>
        <v>I JA</v>
      </c>
      <c r="W8" s="103" t="s">
        <v>56</v>
      </c>
    </row>
    <row r="9" spans="1:35" s="145" customFormat="1" ht="18" customHeight="1" x14ac:dyDescent="0.25">
      <c r="A9" s="134">
        <v>3</v>
      </c>
      <c r="B9" s="98">
        <v>17</v>
      </c>
      <c r="C9" s="99" t="s">
        <v>57</v>
      </c>
      <c r="D9" s="100" t="s">
        <v>58</v>
      </c>
      <c r="E9" s="101">
        <v>39576</v>
      </c>
      <c r="F9" s="102" t="s">
        <v>54</v>
      </c>
      <c r="G9" s="102" t="s">
        <v>55</v>
      </c>
      <c r="H9" s="102"/>
      <c r="I9" s="146"/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 t="s">
        <v>116</v>
      </c>
      <c r="Q9" s="141" t="s">
        <v>117</v>
      </c>
      <c r="R9" s="141"/>
      <c r="S9" s="141"/>
      <c r="T9" s="141"/>
      <c r="U9" s="142">
        <v>1.31</v>
      </c>
      <c r="V9" s="143" t="str">
        <f>IF(ISBLANK(U9),"",IF(U9&gt;=1.75,"KSM",IF(U9&gt;=1.65,"I A",IF(U9&gt;=1.5,"II A",IF(U9&gt;=1.39,"III A",IF(U9&gt;=1.3,"I JA",IF(U9&gt;=1.22,"II JA",IF(U9&gt;=1.15,"III JA"))))))))</f>
        <v>I JA</v>
      </c>
      <c r="W9" s="103" t="s">
        <v>59</v>
      </c>
    </row>
    <row r="10" spans="1:35" s="145" customFormat="1" ht="18" customHeight="1" x14ac:dyDescent="0.25">
      <c r="A10" s="134">
        <v>4</v>
      </c>
      <c r="B10" s="98">
        <v>21</v>
      </c>
      <c r="C10" s="99" t="s">
        <v>60</v>
      </c>
      <c r="D10" s="100" t="s">
        <v>61</v>
      </c>
      <c r="E10" s="101" t="s">
        <v>62</v>
      </c>
      <c r="F10" s="102" t="s">
        <v>63</v>
      </c>
      <c r="G10" s="102" t="s">
        <v>55</v>
      </c>
      <c r="H10" s="102"/>
      <c r="I10" s="146"/>
      <c r="J10" s="141"/>
      <c r="K10" s="141">
        <v>0</v>
      </c>
      <c r="L10" s="141">
        <v>0</v>
      </c>
      <c r="M10" s="141">
        <v>0</v>
      </c>
      <c r="N10" s="141">
        <v>0</v>
      </c>
      <c r="O10" s="141" t="s">
        <v>116</v>
      </c>
      <c r="P10" s="141" t="s">
        <v>117</v>
      </c>
      <c r="Q10" s="141"/>
      <c r="R10" s="141"/>
      <c r="S10" s="141"/>
      <c r="T10" s="141"/>
      <c r="U10" s="142">
        <v>1.28</v>
      </c>
      <c r="V10" s="143" t="str">
        <f>IF(ISBLANK(U10),"",IF(U10&gt;=1.75,"KSM",IF(U10&gt;=1.65,"I A",IF(U10&gt;=1.5,"II A",IF(U10&gt;=1.39,"III A",IF(U10&gt;=1.3,"I JA",IF(U10&gt;=1.22,"II JA",IF(U10&gt;=1.15,"III JA"))))))))</f>
        <v>II JA</v>
      </c>
      <c r="W10" s="103" t="s">
        <v>56</v>
      </c>
    </row>
    <row r="11" spans="1:35" x14ac:dyDescent="0.25">
      <c r="I11" s="148"/>
    </row>
    <row r="12" spans="1:35" x14ac:dyDescent="0.25">
      <c r="I12" s="148"/>
    </row>
  </sheetData>
  <sortState ref="A7:HV10">
    <sortCondition descending="1" ref="U7:U10"/>
  </sortState>
  <mergeCells count="1">
    <mergeCell ref="J5:T5"/>
  </mergeCells>
  <printOptions horizontalCentered="1"/>
  <pageMargins left="0.19685039370078741" right="0.15748031496062992" top="0.51181102362204722" bottom="0.15748031496062992" header="0.51181102362204722" footer="0.1574803149606299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/>
  </sheetViews>
  <sheetFormatPr defaultColWidth="9.109375" defaultRowHeight="13.2" x14ac:dyDescent="0.25"/>
  <cols>
    <col min="1" max="1" width="5.33203125" style="38" customWidth="1"/>
    <col min="2" max="2" width="3.33203125" style="38" bestFit="1" customWidth="1"/>
    <col min="3" max="3" width="10.44140625" style="38" customWidth="1"/>
    <col min="4" max="4" width="14.44140625" style="38" customWidth="1"/>
    <col min="5" max="5" width="10.6640625" style="53" customWidth="1"/>
    <col min="6" max="6" width="15.44140625" style="64" bestFit="1" customWidth="1"/>
    <col min="7" max="7" width="12.88671875" style="64" bestFit="1" customWidth="1"/>
    <col min="8" max="8" width="11.44140625" style="42" hidden="1" customWidth="1"/>
    <col min="9" max="11" width="8.6640625" style="65" customWidth="1"/>
    <col min="12" max="12" width="10" style="44" customWidth="1"/>
    <col min="13" max="13" width="6.44140625" style="11" hidden="1" customWidth="1"/>
    <col min="14" max="14" width="16.33203125" style="45" customWidth="1"/>
    <col min="15" max="16384" width="9.109375" style="38"/>
  </cols>
  <sheetData>
    <row r="1" spans="1:14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14" s="230" customFormat="1" ht="15.6" x14ac:dyDescent="0.25">
      <c r="A2" s="230" t="s">
        <v>47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14" s="45" customFormat="1" ht="12" customHeight="1" x14ac:dyDescent="0.25">
      <c r="A3" s="38"/>
      <c r="B3" s="38"/>
      <c r="C3" s="38"/>
      <c r="D3" s="39"/>
      <c r="E3" s="40"/>
      <c r="F3" s="41"/>
      <c r="G3" s="41"/>
      <c r="H3" s="42"/>
      <c r="I3" s="43"/>
      <c r="J3" s="43"/>
      <c r="K3" s="43"/>
      <c r="L3" s="44"/>
      <c r="M3" s="11"/>
    </row>
    <row r="4" spans="1:14" s="46" customFormat="1" ht="16.2" thickBot="1" x14ac:dyDescent="0.3">
      <c r="C4" s="47" t="s">
        <v>34</v>
      </c>
      <c r="E4" s="48"/>
      <c r="F4" s="49"/>
      <c r="G4" s="49"/>
      <c r="H4" s="50"/>
      <c r="I4" s="51"/>
      <c r="J4" s="51"/>
      <c r="K4" s="51"/>
      <c r="L4" s="52"/>
      <c r="M4" s="6"/>
    </row>
    <row r="5" spans="1:14" s="45" customFormat="1" ht="18" customHeight="1" thickBot="1" x14ac:dyDescent="0.3">
      <c r="D5" s="4" t="s">
        <v>38</v>
      </c>
      <c r="E5" s="53"/>
      <c r="I5" s="342" t="s">
        <v>8</v>
      </c>
      <c r="J5" s="343"/>
      <c r="K5" s="344"/>
      <c r="L5" s="54"/>
      <c r="M5" s="55"/>
    </row>
    <row r="6" spans="1:14" s="62" customFormat="1" ht="18" customHeight="1" thickBot="1" x14ac:dyDescent="0.3">
      <c r="A6" s="124" t="s">
        <v>105</v>
      </c>
      <c r="B6" s="36" t="s">
        <v>0</v>
      </c>
      <c r="C6" s="56" t="s">
        <v>1</v>
      </c>
      <c r="D6" s="57" t="s">
        <v>2</v>
      </c>
      <c r="E6" s="58" t="s">
        <v>15</v>
      </c>
      <c r="F6" s="59" t="s">
        <v>4</v>
      </c>
      <c r="G6" s="241" t="s">
        <v>49</v>
      </c>
      <c r="H6" s="23" t="s">
        <v>16</v>
      </c>
      <c r="I6" s="66">
        <v>1</v>
      </c>
      <c r="J6" s="67">
        <v>2</v>
      </c>
      <c r="K6" s="67">
        <v>3</v>
      </c>
      <c r="L6" s="60" t="s">
        <v>5</v>
      </c>
      <c r="M6" s="24" t="s">
        <v>7</v>
      </c>
      <c r="N6" s="61" t="s">
        <v>3</v>
      </c>
    </row>
    <row r="7" spans="1:14" ht="18" customHeight="1" x14ac:dyDescent="0.25">
      <c r="A7" s="27">
        <v>1</v>
      </c>
      <c r="B7" s="98">
        <v>17</v>
      </c>
      <c r="C7" s="99" t="s">
        <v>57</v>
      </c>
      <c r="D7" s="100" t="s">
        <v>58</v>
      </c>
      <c r="E7" s="101">
        <v>39576</v>
      </c>
      <c r="F7" s="102" t="s">
        <v>54</v>
      </c>
      <c r="G7" s="102" t="s">
        <v>55</v>
      </c>
      <c r="H7" s="102"/>
      <c r="I7" s="63">
        <v>8.1199999999999992</v>
      </c>
      <c r="J7" s="63">
        <v>7.93</v>
      </c>
      <c r="K7" s="63" t="s">
        <v>104</v>
      </c>
      <c r="L7" s="277">
        <f>MAX(I7:K7)</f>
        <v>8.1199999999999992</v>
      </c>
      <c r="M7" s="106" t="str">
        <f>IF(ISBLANK(L7),"",IF(L7&gt;=15.2,"KSM",IF(L7&gt;=13.2,"I A",IF(L7&gt;=11,"II A",IF(L7&gt;=9.5,"III A",IF(L7&gt;=8,"I JA",IF(L7&gt;=7.2,"II JA",IF(L7&gt;=6.5,"III JA"))))))))</f>
        <v>I JA</v>
      </c>
      <c r="N7" s="103" t="s">
        <v>59</v>
      </c>
    </row>
    <row r="8" spans="1:14" ht="18" customHeight="1" x14ac:dyDescent="0.25">
      <c r="A8" s="27">
        <v>2</v>
      </c>
      <c r="B8" s="98">
        <v>21</v>
      </c>
      <c r="C8" s="99" t="s">
        <v>60</v>
      </c>
      <c r="D8" s="100" t="s">
        <v>61</v>
      </c>
      <c r="E8" s="101" t="s">
        <v>62</v>
      </c>
      <c r="F8" s="102" t="s">
        <v>63</v>
      </c>
      <c r="G8" s="102" t="s">
        <v>55</v>
      </c>
      <c r="H8" s="102"/>
      <c r="I8" s="63">
        <v>6.85</v>
      </c>
      <c r="J8" s="63">
        <v>5.42</v>
      </c>
      <c r="K8" s="63">
        <v>7.54</v>
      </c>
      <c r="L8" s="277">
        <f>MAX(I8:K8)</f>
        <v>7.54</v>
      </c>
      <c r="M8" s="106" t="str">
        <f>IF(ISBLANK(L8),"",IF(L8&gt;=15.2,"KSM",IF(L8&gt;=13.2,"I A",IF(L8&gt;=11,"II A",IF(L8&gt;=9.5,"III A",IF(L8&gt;=8,"I JA",IF(L8&gt;=7.2,"II JA",IF(L8&gt;=6.5,"III JA"))))))))</f>
        <v>II JA</v>
      </c>
      <c r="N8" s="103" t="s">
        <v>56</v>
      </c>
    </row>
    <row r="9" spans="1:14" ht="18" customHeight="1" x14ac:dyDescent="0.25">
      <c r="A9" s="27">
        <v>3</v>
      </c>
      <c r="B9" s="98">
        <v>98</v>
      </c>
      <c r="C9" s="99" t="s">
        <v>64</v>
      </c>
      <c r="D9" s="100" t="s">
        <v>65</v>
      </c>
      <c r="E9" s="101" t="s">
        <v>66</v>
      </c>
      <c r="F9" s="102" t="s">
        <v>67</v>
      </c>
      <c r="G9" s="102" t="s">
        <v>68</v>
      </c>
      <c r="H9" s="102"/>
      <c r="I9" s="63">
        <v>7.28</v>
      </c>
      <c r="J9" s="63">
        <v>6.91</v>
      </c>
      <c r="K9" s="63">
        <v>7.23</v>
      </c>
      <c r="L9" s="277">
        <f>MAX(I9:K9)</f>
        <v>7.28</v>
      </c>
      <c r="M9" s="106" t="str">
        <f>IF(ISBLANK(L9),"",IF(L9&gt;=15.2,"KSM",IF(L9&gt;=13.2,"I A",IF(L9&gt;=11,"II A",IF(L9&gt;=9.5,"III A",IF(L9&gt;=8,"I JA",IF(L9&gt;=7.2,"II JA",IF(L9&gt;=6.5,"III JA"))))))))</f>
        <v>II JA</v>
      </c>
      <c r="N9" s="103" t="s">
        <v>69</v>
      </c>
    </row>
    <row r="10" spans="1:14" ht="18" customHeight="1" x14ac:dyDescent="0.25">
      <c r="A10" s="27">
        <v>4</v>
      </c>
      <c r="B10" s="98">
        <v>15</v>
      </c>
      <c r="C10" s="99" t="s">
        <v>51</v>
      </c>
      <c r="D10" s="100" t="s">
        <v>52</v>
      </c>
      <c r="E10" s="101" t="s">
        <v>53</v>
      </c>
      <c r="F10" s="102" t="s">
        <v>54</v>
      </c>
      <c r="G10" s="102" t="s">
        <v>55</v>
      </c>
      <c r="H10" s="102"/>
      <c r="I10" s="63">
        <v>6.05</v>
      </c>
      <c r="J10" s="63">
        <v>6.81</v>
      </c>
      <c r="K10" s="63">
        <v>6.78</v>
      </c>
      <c r="L10" s="277">
        <f>MAX(I10:K10)</f>
        <v>6.81</v>
      </c>
      <c r="M10" s="106" t="str">
        <f>IF(ISBLANK(L10),"",IF(L10&gt;=15.2,"KSM",IF(L10&gt;=13.2,"I A",IF(L10&gt;=11,"II A",IF(L10&gt;=9.5,"III A",IF(L10&gt;=8,"I JA",IF(L10&gt;=7.2,"II JA",IF(L10&gt;=6.5,"III JA"))))))))</f>
        <v>III JA</v>
      </c>
      <c r="N10" s="103" t="s">
        <v>56</v>
      </c>
    </row>
    <row r="11" spans="1:14" x14ac:dyDescent="0.25">
      <c r="L11" s="104"/>
      <c r="M11" s="105"/>
    </row>
  </sheetData>
  <sortState ref="A7:N10">
    <sortCondition descending="1" ref="L7:L10"/>
  </sortState>
  <mergeCells count="1">
    <mergeCell ref="I5:K5"/>
  </mergeCells>
  <printOptions horizontalCentered="1"/>
  <pageMargins left="0.15748031496062992" right="0.15748031496062992" top="0.39370078740157483" bottom="0.15748031496062992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ColWidth="9.109375" defaultRowHeight="13.2" x14ac:dyDescent="0.25"/>
  <cols>
    <col min="1" max="2" width="5.6640625" style="7" customWidth="1"/>
    <col min="3" max="3" width="11.109375" style="7" customWidth="1"/>
    <col min="4" max="4" width="15.44140625" style="7" bestFit="1" customWidth="1"/>
    <col min="5" max="5" width="10.6640625" style="33" customWidth="1"/>
    <col min="6" max="6" width="15" style="16" customWidth="1"/>
    <col min="7" max="7" width="17.5546875" style="16" bestFit="1" customWidth="1"/>
    <col min="8" max="8" width="16.88671875" style="16" hidden="1" customWidth="1"/>
    <col min="9" max="9" width="10.109375" style="17" customWidth="1"/>
    <col min="10" max="10" width="5" style="17" hidden="1" customWidth="1"/>
    <col min="11" max="11" width="4.6640625" style="11" hidden="1" customWidth="1"/>
    <col min="12" max="12" width="16.6640625" style="13" customWidth="1"/>
    <col min="13" max="16384" width="9.109375" style="7"/>
  </cols>
  <sheetData>
    <row r="1" spans="1:12" s="4" customFormat="1" ht="15.6" x14ac:dyDescent="0.25">
      <c r="A1" s="230" t="s">
        <v>121</v>
      </c>
      <c r="D1" s="5"/>
      <c r="E1" s="250"/>
      <c r="F1" s="250"/>
      <c r="G1" s="250"/>
      <c r="H1" s="251"/>
      <c r="I1" s="6"/>
      <c r="J1" s="6"/>
      <c r="K1" s="252"/>
    </row>
    <row r="2" spans="1:12" s="4" customFormat="1" ht="15.6" x14ac:dyDescent="0.25">
      <c r="A2" s="230" t="s">
        <v>47</v>
      </c>
      <c r="D2" s="5"/>
      <c r="E2" s="250"/>
      <c r="F2" s="250"/>
      <c r="G2" s="251"/>
      <c r="H2" s="251"/>
      <c r="I2" s="6"/>
      <c r="J2" s="6"/>
      <c r="K2" s="253"/>
    </row>
    <row r="3" spans="1:12" s="13" customFormat="1" ht="12" customHeight="1" x14ac:dyDescent="0.25">
      <c r="A3" s="7"/>
      <c r="B3" s="7"/>
      <c r="C3" s="7"/>
      <c r="D3" s="8"/>
      <c r="E3" s="9"/>
      <c r="F3" s="10"/>
      <c r="G3" s="10"/>
      <c r="H3" s="10"/>
      <c r="I3" s="11"/>
      <c r="J3" s="11"/>
      <c r="K3" s="11"/>
      <c r="L3" s="12"/>
    </row>
    <row r="4" spans="1:12" s="14" customFormat="1" ht="15.6" x14ac:dyDescent="0.25">
      <c r="C4" s="4" t="s">
        <v>37</v>
      </c>
      <c r="D4" s="4"/>
      <c r="E4" s="9"/>
      <c r="F4" s="15"/>
      <c r="G4" s="15"/>
      <c r="H4" s="16"/>
      <c r="I4" s="17"/>
      <c r="J4" s="17"/>
      <c r="K4" s="11"/>
      <c r="L4" s="13"/>
    </row>
    <row r="5" spans="1:12" ht="16.2" thickBot="1" x14ac:dyDescent="0.3">
      <c r="C5" s="254"/>
      <c r="D5" s="4" t="s">
        <v>38</v>
      </c>
      <c r="E5" s="9"/>
      <c r="F5" s="15"/>
      <c r="G5" s="324" t="s">
        <v>50</v>
      </c>
      <c r="I5" s="17" t="s">
        <v>120</v>
      </c>
    </row>
    <row r="6" spans="1:12" s="26" customFormat="1" ht="18" customHeight="1" thickBot="1" x14ac:dyDescent="0.3">
      <c r="A6" s="18" t="s">
        <v>105</v>
      </c>
      <c r="B6" s="19" t="s">
        <v>0</v>
      </c>
      <c r="C6" s="20" t="s">
        <v>1</v>
      </c>
      <c r="D6" s="21" t="s">
        <v>2</v>
      </c>
      <c r="E6" s="22" t="s">
        <v>15</v>
      </c>
      <c r="F6" s="23" t="s">
        <v>4</v>
      </c>
      <c r="G6" s="241" t="s">
        <v>49</v>
      </c>
      <c r="H6" s="23" t="s">
        <v>16</v>
      </c>
      <c r="I6" s="22" t="s">
        <v>5</v>
      </c>
      <c r="J6" s="22" t="s">
        <v>19</v>
      </c>
      <c r="K6" s="24" t="s">
        <v>7</v>
      </c>
      <c r="L6" s="25" t="s">
        <v>3</v>
      </c>
    </row>
    <row r="7" spans="1:12" ht="18" customHeight="1" x14ac:dyDescent="0.25">
      <c r="A7" s="27">
        <v>1</v>
      </c>
      <c r="B7" s="98">
        <v>98</v>
      </c>
      <c r="C7" s="99" t="s">
        <v>64</v>
      </c>
      <c r="D7" s="100" t="s">
        <v>65</v>
      </c>
      <c r="E7" s="101" t="s">
        <v>66</v>
      </c>
      <c r="F7" s="102" t="s">
        <v>67</v>
      </c>
      <c r="G7" s="102" t="s">
        <v>68</v>
      </c>
      <c r="H7" s="102"/>
      <c r="I7" s="257">
        <v>28.14</v>
      </c>
      <c r="J7" s="258"/>
      <c r="K7" s="258" t="str">
        <f>IF(ISBLANK(I7),"",IF(I7&lt;=25.45,"KSM",IF(I7&lt;=26.85,"I A",IF(I7&lt;=28.74,"II A",IF(I7&lt;=31.24,"III A",IF(I7&lt;=33.24,"I JA",IF(I7&lt;=34.94,"II JA",IF(I7&lt;=36.24,"III JA"))))))))</f>
        <v>II A</v>
      </c>
      <c r="L7" s="103" t="s">
        <v>69</v>
      </c>
    </row>
    <row r="8" spans="1:12" ht="18" customHeight="1" x14ac:dyDescent="0.25">
      <c r="A8" s="27">
        <v>2</v>
      </c>
      <c r="B8" s="98">
        <v>17</v>
      </c>
      <c r="C8" s="99" t="s">
        <v>57</v>
      </c>
      <c r="D8" s="100" t="s">
        <v>58</v>
      </c>
      <c r="E8" s="101">
        <v>39576</v>
      </c>
      <c r="F8" s="102" t="s">
        <v>54</v>
      </c>
      <c r="G8" s="102" t="s">
        <v>55</v>
      </c>
      <c r="H8" s="102"/>
      <c r="I8" s="257">
        <v>29.16</v>
      </c>
      <c r="J8" s="258"/>
      <c r="K8" s="258" t="str">
        <f>IF(ISBLANK(I8),"",IF(I8&lt;=25.45,"KSM",IF(I8&lt;=26.85,"I A",IF(I8&lt;=28.74,"II A",IF(I8&lt;=31.24,"III A",IF(I8&lt;=33.24,"I JA",IF(I8&lt;=34.94,"II JA",IF(I8&lt;=36.24,"III JA"))))))))</f>
        <v>III A</v>
      </c>
      <c r="L8" s="103" t="s">
        <v>59</v>
      </c>
    </row>
    <row r="9" spans="1:12" ht="18" customHeight="1" x14ac:dyDescent="0.25">
      <c r="A9" s="27">
        <v>3</v>
      </c>
      <c r="B9" s="98">
        <v>15</v>
      </c>
      <c r="C9" s="99" t="s">
        <v>51</v>
      </c>
      <c r="D9" s="100" t="s">
        <v>52</v>
      </c>
      <c r="E9" s="101" t="s">
        <v>53</v>
      </c>
      <c r="F9" s="102" t="s">
        <v>54</v>
      </c>
      <c r="G9" s="102" t="s">
        <v>55</v>
      </c>
      <c r="H9" s="102"/>
      <c r="I9" s="31">
        <v>30.7</v>
      </c>
      <c r="J9" s="258"/>
      <c r="K9" s="258" t="str">
        <f>IF(ISBLANK(I9),"",IF(I9&lt;=25.45,"KSM",IF(I9&lt;=26.85,"I A",IF(I9&lt;=28.74,"II A",IF(I9&lt;=31.24,"III A",IF(I9&lt;=33.24,"I JA",IF(I9&lt;=34.94,"II JA",IF(I9&lt;=36.24,"III JA"))))))))</f>
        <v>III A</v>
      </c>
      <c r="L9" s="103" t="s">
        <v>56</v>
      </c>
    </row>
    <row r="10" spans="1:12" ht="18" customHeight="1" x14ac:dyDescent="0.25">
      <c r="A10" s="27">
        <v>4</v>
      </c>
      <c r="B10" s="98">
        <v>21</v>
      </c>
      <c r="C10" s="99" t="s">
        <v>60</v>
      </c>
      <c r="D10" s="100" t="s">
        <v>61</v>
      </c>
      <c r="E10" s="101" t="s">
        <v>62</v>
      </c>
      <c r="F10" s="102" t="s">
        <v>63</v>
      </c>
      <c r="G10" s="102" t="s">
        <v>55</v>
      </c>
      <c r="H10" s="102"/>
      <c r="I10" s="257">
        <v>30.89</v>
      </c>
      <c r="J10" s="258"/>
      <c r="K10" s="258" t="str">
        <f>IF(ISBLANK(I10),"",IF(I10&lt;=25.45,"KSM",IF(I10&lt;=26.85,"I A",IF(I10&lt;=28.74,"II A",IF(I10&lt;=31.24,"III A",IF(I10&lt;=33.24,"I JA",IF(I10&lt;=34.94,"II JA",IF(I10&lt;=36.24,"III JA"))))))))</f>
        <v>III A</v>
      </c>
      <c r="L10" s="103" t="s">
        <v>56</v>
      </c>
    </row>
  </sheetData>
  <sortState ref="A7:L10">
    <sortCondition ref="I7:I10"/>
  </sortState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20" sqref="D20"/>
    </sheetView>
  </sheetViews>
  <sheetFormatPr defaultColWidth="9.109375" defaultRowHeight="13.2" x14ac:dyDescent="0.25"/>
  <cols>
    <col min="1" max="1" width="5.33203125" style="38" customWidth="1"/>
    <col min="2" max="2" width="3.33203125" style="38" bestFit="1" customWidth="1"/>
    <col min="3" max="3" width="11" style="38" customWidth="1"/>
    <col min="4" max="4" width="14.44140625" style="38" customWidth="1"/>
    <col min="5" max="5" width="10.6640625" style="53" customWidth="1"/>
    <col min="6" max="6" width="12.5546875" style="64" customWidth="1"/>
    <col min="7" max="7" width="12.88671875" style="64" bestFit="1" customWidth="1"/>
    <col min="8" max="8" width="6.88671875" style="42" hidden="1" customWidth="1"/>
    <col min="9" max="11" width="8.6640625" style="70" customWidth="1"/>
    <col min="12" max="12" width="10.109375" style="44" customWidth="1"/>
    <col min="13" max="13" width="6.44140625" style="11" hidden="1" customWidth="1"/>
    <col min="14" max="14" width="15.6640625" style="45" customWidth="1"/>
    <col min="15" max="16384" width="9.109375" style="38"/>
  </cols>
  <sheetData>
    <row r="1" spans="1:14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14" s="230" customFormat="1" ht="15.6" x14ac:dyDescent="0.25">
      <c r="A2" s="230" t="s">
        <v>48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14" s="45" customFormat="1" ht="12" customHeight="1" x14ac:dyDescent="0.25">
      <c r="A3" s="38"/>
      <c r="B3" s="38"/>
      <c r="C3" s="38"/>
      <c r="D3" s="39"/>
      <c r="E3" s="40"/>
      <c r="F3" s="41"/>
      <c r="G3" s="41"/>
      <c r="H3" s="42"/>
      <c r="I3" s="68"/>
      <c r="J3" s="68"/>
      <c r="K3" s="68"/>
      <c r="L3" s="44"/>
      <c r="M3" s="11"/>
    </row>
    <row r="4" spans="1:14" s="46" customFormat="1" ht="16.2" thickBot="1" x14ac:dyDescent="0.3">
      <c r="C4" s="47" t="s">
        <v>35</v>
      </c>
      <c r="E4" s="48"/>
      <c r="F4" s="49"/>
      <c r="G4" s="49"/>
      <c r="H4" s="50"/>
      <c r="I4" s="69"/>
      <c r="J4" s="69"/>
      <c r="K4" s="69"/>
      <c r="L4" s="52"/>
      <c r="M4" s="6"/>
    </row>
    <row r="5" spans="1:14" s="45" customFormat="1" ht="18" customHeight="1" thickBot="1" x14ac:dyDescent="0.3">
      <c r="D5" s="4" t="s">
        <v>38</v>
      </c>
      <c r="E5" s="53"/>
      <c r="I5" s="342" t="s">
        <v>8</v>
      </c>
      <c r="J5" s="343"/>
      <c r="K5" s="344"/>
      <c r="L5" s="54"/>
      <c r="M5" s="55"/>
    </row>
    <row r="6" spans="1:14" s="62" customFormat="1" ht="18" customHeight="1" thickBot="1" x14ac:dyDescent="0.3">
      <c r="A6" s="294" t="s">
        <v>105</v>
      </c>
      <c r="B6" s="297" t="s">
        <v>0</v>
      </c>
      <c r="C6" s="298" t="s">
        <v>1</v>
      </c>
      <c r="D6" s="299" t="s">
        <v>2</v>
      </c>
      <c r="E6" s="300" t="s">
        <v>15</v>
      </c>
      <c r="F6" s="301" t="s">
        <v>4</v>
      </c>
      <c r="G6" s="302" t="s">
        <v>49</v>
      </c>
      <c r="H6" s="303" t="s">
        <v>16</v>
      </c>
      <c r="I6" s="66">
        <v>1</v>
      </c>
      <c r="J6" s="67">
        <v>2</v>
      </c>
      <c r="K6" s="67">
        <v>3</v>
      </c>
      <c r="L6" s="311" t="s">
        <v>5</v>
      </c>
      <c r="M6" s="312" t="s">
        <v>7</v>
      </c>
      <c r="N6" s="318" t="s">
        <v>3</v>
      </c>
    </row>
    <row r="7" spans="1:14" ht="18" customHeight="1" x14ac:dyDescent="0.25">
      <c r="A7" s="295">
        <v>1</v>
      </c>
      <c r="B7" s="278">
        <v>98</v>
      </c>
      <c r="C7" s="279" t="s">
        <v>64</v>
      </c>
      <c r="D7" s="280" t="s">
        <v>65</v>
      </c>
      <c r="E7" s="326" t="s">
        <v>66</v>
      </c>
      <c r="F7" s="304" t="s">
        <v>67</v>
      </c>
      <c r="G7" s="281" t="s">
        <v>68</v>
      </c>
      <c r="H7" s="281"/>
      <c r="I7" s="307">
        <v>4.34</v>
      </c>
      <c r="J7" s="308">
        <v>4.57</v>
      </c>
      <c r="K7" s="309">
        <v>4.72</v>
      </c>
      <c r="L7" s="314">
        <f>MAX(I7:K7)</f>
        <v>4.72</v>
      </c>
      <c r="M7" s="316" t="str">
        <f>IF(ISBLANK(L7),"",IF(L7&gt;=6,"KSM",IF(L7&gt;=5.6,"I A",IF(L7&gt;=5.15,"II A",IF(L7&gt;=4.6,"III A",IF(L7&gt;=4.2,"I JA",IF(L7&gt;=3.85,"II JA",IF(L7&gt;=3.6,"III JA"))))))))</f>
        <v>III A</v>
      </c>
      <c r="N7" s="320" t="s">
        <v>69</v>
      </c>
    </row>
    <row r="8" spans="1:14" ht="12" customHeight="1" x14ac:dyDescent="0.25">
      <c r="A8" s="296">
        <v>3</v>
      </c>
      <c r="B8" s="282"/>
      <c r="C8" s="283"/>
      <c r="D8" s="284"/>
      <c r="E8" s="327"/>
      <c r="F8" s="305"/>
      <c r="G8" s="285"/>
      <c r="H8" s="306"/>
      <c r="I8" s="332">
        <v>0.2</v>
      </c>
      <c r="J8" s="286">
        <v>0.3</v>
      </c>
      <c r="K8" s="321">
        <v>0.2</v>
      </c>
      <c r="L8" s="315">
        <f>L7</f>
        <v>4.72</v>
      </c>
      <c r="M8" s="317"/>
      <c r="N8" s="319"/>
    </row>
    <row r="9" spans="1:14" ht="18" customHeight="1" x14ac:dyDescent="0.25">
      <c r="A9" s="295">
        <v>2</v>
      </c>
      <c r="B9" s="278">
        <v>17</v>
      </c>
      <c r="C9" s="279" t="s">
        <v>57</v>
      </c>
      <c r="D9" s="280" t="s">
        <v>58</v>
      </c>
      <c r="E9" s="326">
        <v>39576</v>
      </c>
      <c r="F9" s="304" t="s">
        <v>54</v>
      </c>
      <c r="G9" s="281" t="s">
        <v>55</v>
      </c>
      <c r="H9" s="281"/>
      <c r="I9" s="307">
        <v>4.7</v>
      </c>
      <c r="J9" s="308" t="s">
        <v>104</v>
      </c>
      <c r="K9" s="309">
        <v>4.62</v>
      </c>
      <c r="L9" s="314">
        <f>MAX(I9:K9)</f>
        <v>4.7</v>
      </c>
      <c r="M9" s="316" t="str">
        <f>IF(ISBLANK(L9),"",IF(L9&gt;=6,"KSM",IF(L9&gt;=5.6,"I A",IF(L9&gt;=5.15,"II A",IF(L9&gt;=4.6,"III A",IF(L9&gt;=4.2,"I JA",IF(L9&gt;=3.85,"II JA",IF(L9&gt;=3.6,"III JA"))))))))</f>
        <v>III A</v>
      </c>
      <c r="N9" s="320" t="s">
        <v>59</v>
      </c>
    </row>
    <row r="10" spans="1:14" ht="12" customHeight="1" x14ac:dyDescent="0.25">
      <c r="A10" s="296">
        <v>4</v>
      </c>
      <c r="B10" s="282"/>
      <c r="C10" s="283"/>
      <c r="D10" s="284"/>
      <c r="E10" s="327"/>
      <c r="F10" s="305"/>
      <c r="G10" s="285"/>
      <c r="H10" s="306"/>
      <c r="I10" s="332">
        <v>1</v>
      </c>
      <c r="J10" s="286">
        <v>-0.2</v>
      </c>
      <c r="K10" s="321">
        <v>0.4</v>
      </c>
      <c r="L10" s="315">
        <f>L9</f>
        <v>4.7</v>
      </c>
      <c r="M10" s="317"/>
      <c r="N10" s="319"/>
    </row>
    <row r="11" spans="1:14" ht="18" customHeight="1" x14ac:dyDescent="0.25">
      <c r="A11" s="295">
        <v>3</v>
      </c>
      <c r="B11" s="278">
        <v>15</v>
      </c>
      <c r="C11" s="279" t="s">
        <v>51</v>
      </c>
      <c r="D11" s="280" t="s">
        <v>52</v>
      </c>
      <c r="E11" s="326" t="s">
        <v>53</v>
      </c>
      <c r="F11" s="304" t="s">
        <v>54</v>
      </c>
      <c r="G11" s="281" t="s">
        <v>55</v>
      </c>
      <c r="H11" s="281"/>
      <c r="I11" s="307">
        <v>4.13</v>
      </c>
      <c r="J11" s="308">
        <v>4.1900000000000004</v>
      </c>
      <c r="K11" s="309" t="s">
        <v>104</v>
      </c>
      <c r="L11" s="314">
        <f>MAX(I11:K11)</f>
        <v>4.1900000000000004</v>
      </c>
      <c r="M11" s="316" t="str">
        <f>IF(ISBLANK(L11),"",IF(L11&gt;=6,"KSM",IF(L11&gt;=5.6,"I A",IF(L11&gt;=5.15,"II A",IF(L11&gt;=4.6,"III A",IF(L11&gt;=4.2,"I JA",IF(L11&gt;=3.85,"II JA",IF(L11&gt;=3.6,"III JA"))))))))</f>
        <v>II JA</v>
      </c>
      <c r="N11" s="320" t="s">
        <v>56</v>
      </c>
    </row>
    <row r="12" spans="1:14" ht="12" customHeight="1" x14ac:dyDescent="0.25">
      <c r="A12" s="296">
        <v>1</v>
      </c>
      <c r="B12" s="282"/>
      <c r="C12" s="283"/>
      <c r="D12" s="284"/>
      <c r="E12" s="327"/>
      <c r="F12" s="305"/>
      <c r="G12" s="285"/>
      <c r="H12" s="306"/>
      <c r="I12" s="332">
        <v>-0.7</v>
      </c>
      <c r="J12" s="286">
        <v>0</v>
      </c>
      <c r="K12" s="321">
        <v>-0.5</v>
      </c>
      <c r="L12" s="315">
        <f>L11</f>
        <v>4.1900000000000004</v>
      </c>
      <c r="M12" s="317"/>
      <c r="N12" s="319"/>
    </row>
    <row r="13" spans="1:14" ht="18" customHeight="1" x14ac:dyDescent="0.25">
      <c r="A13" s="295">
        <v>4</v>
      </c>
      <c r="B13" s="278">
        <v>21</v>
      </c>
      <c r="C13" s="279" t="s">
        <v>60</v>
      </c>
      <c r="D13" s="280" t="s">
        <v>61</v>
      </c>
      <c r="E13" s="326" t="s">
        <v>62</v>
      </c>
      <c r="F13" s="304" t="s">
        <v>63</v>
      </c>
      <c r="G13" s="281" t="s">
        <v>55</v>
      </c>
      <c r="H13" s="281"/>
      <c r="I13" s="307">
        <v>3.5</v>
      </c>
      <c r="J13" s="308">
        <v>3.8</v>
      </c>
      <c r="K13" s="309">
        <v>3.97</v>
      </c>
      <c r="L13" s="314">
        <f>MAX(I13:K13)</f>
        <v>3.97</v>
      </c>
      <c r="M13" s="316" t="str">
        <f>IF(ISBLANK(L13),"",IF(L13&gt;=6,"KSM",IF(L13&gt;=5.6,"I A",IF(L13&gt;=5.15,"II A",IF(L13&gt;=4.6,"III A",IF(L13&gt;=4.2,"I JA",IF(L13&gt;=3.85,"II JA",IF(L13&gt;=3.6,"III JA"))))))))</f>
        <v>II JA</v>
      </c>
      <c r="N13" s="320" t="s">
        <v>56</v>
      </c>
    </row>
    <row r="14" spans="1:14" ht="12" customHeight="1" x14ac:dyDescent="0.25">
      <c r="A14" s="296">
        <v>2</v>
      </c>
      <c r="B14" s="282"/>
      <c r="C14" s="283"/>
      <c r="D14" s="284"/>
      <c r="E14" s="327"/>
      <c r="F14" s="305"/>
      <c r="G14" s="285"/>
      <c r="H14" s="306"/>
      <c r="I14" s="332">
        <v>-0.6</v>
      </c>
      <c r="J14" s="286">
        <v>0.1</v>
      </c>
      <c r="K14" s="321">
        <v>0</v>
      </c>
      <c r="L14" s="315">
        <f>L13</f>
        <v>3.97</v>
      </c>
      <c r="M14" s="317"/>
      <c r="N14" s="319"/>
    </row>
  </sheetData>
  <sortState ref="A11:N14">
    <sortCondition ref="A11"/>
  </sortState>
  <mergeCells count="1">
    <mergeCell ref="I5:K5"/>
  </mergeCells>
  <printOptions horizontalCentered="1"/>
  <pageMargins left="0.31496062992125984" right="0.27559055118110237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I15" sqref="I15"/>
    </sheetView>
  </sheetViews>
  <sheetFormatPr defaultColWidth="9.109375" defaultRowHeight="13.2" x14ac:dyDescent="0.25"/>
  <cols>
    <col min="1" max="1" width="5.33203125" style="38" customWidth="1"/>
    <col min="2" max="2" width="3.33203125" style="38" bestFit="1" customWidth="1"/>
    <col min="3" max="3" width="11" style="38" customWidth="1"/>
    <col min="4" max="4" width="14.44140625" style="38" customWidth="1"/>
    <col min="5" max="5" width="10.6640625" style="53" customWidth="1"/>
    <col min="6" max="6" width="15.44140625" style="64" bestFit="1" customWidth="1"/>
    <col min="7" max="7" width="12.88671875" style="64" bestFit="1" customWidth="1"/>
    <col min="8" max="8" width="13.44140625" style="42" hidden="1" customWidth="1"/>
    <col min="9" max="11" width="8.5546875" style="70" customWidth="1"/>
    <col min="12" max="12" width="9.109375" style="44"/>
    <col min="13" max="13" width="1" style="11" hidden="1" customWidth="1"/>
    <col min="14" max="14" width="21.109375" style="45" bestFit="1" customWidth="1"/>
    <col min="15" max="16384" width="9.109375" style="38"/>
  </cols>
  <sheetData>
    <row r="1" spans="1:14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14" s="230" customFormat="1" ht="15.6" x14ac:dyDescent="0.25">
      <c r="A2" s="230" t="s">
        <v>48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14" s="45" customFormat="1" ht="12" customHeight="1" x14ac:dyDescent="0.25">
      <c r="A3" s="38"/>
      <c r="B3" s="38"/>
      <c r="C3" s="38"/>
      <c r="D3" s="39"/>
      <c r="E3" s="40"/>
      <c r="F3" s="41"/>
      <c r="G3" s="41"/>
      <c r="H3" s="42"/>
      <c r="I3" s="68"/>
      <c r="J3" s="68"/>
      <c r="K3" s="68"/>
      <c r="L3" s="44"/>
      <c r="M3" s="11"/>
    </row>
    <row r="4" spans="1:14" s="46" customFormat="1" ht="16.2" thickBot="1" x14ac:dyDescent="0.3">
      <c r="C4" s="47" t="s">
        <v>39</v>
      </c>
      <c r="E4" s="48"/>
      <c r="F4" s="49"/>
      <c r="G4" s="49"/>
      <c r="H4" s="50"/>
      <c r="I4" s="69"/>
      <c r="J4" s="69"/>
      <c r="K4" s="69"/>
      <c r="L4" s="52"/>
      <c r="M4" s="6"/>
    </row>
    <row r="5" spans="1:14" s="45" customFormat="1" ht="18" customHeight="1" thickBot="1" x14ac:dyDescent="0.3">
      <c r="D5" s="4" t="s">
        <v>38</v>
      </c>
      <c r="E5" s="53"/>
      <c r="I5" s="342" t="s">
        <v>8</v>
      </c>
      <c r="J5" s="343"/>
      <c r="K5" s="344"/>
      <c r="L5" s="54"/>
      <c r="M5" s="55"/>
    </row>
    <row r="6" spans="1:14" s="62" customFormat="1" ht="18" customHeight="1" thickBot="1" x14ac:dyDescent="0.3">
      <c r="A6" s="124" t="s">
        <v>9</v>
      </c>
      <c r="B6" s="36" t="s">
        <v>0</v>
      </c>
      <c r="C6" s="56" t="s">
        <v>1</v>
      </c>
      <c r="D6" s="57" t="s">
        <v>2</v>
      </c>
      <c r="E6" s="58" t="s">
        <v>15</v>
      </c>
      <c r="F6" s="59" t="s">
        <v>4</v>
      </c>
      <c r="G6" s="241" t="s">
        <v>49</v>
      </c>
      <c r="H6" s="23" t="s">
        <v>16</v>
      </c>
      <c r="I6" s="66">
        <v>1</v>
      </c>
      <c r="J6" s="67">
        <v>2</v>
      </c>
      <c r="K6" s="67">
        <v>3</v>
      </c>
      <c r="L6" s="60" t="s">
        <v>5</v>
      </c>
      <c r="M6" s="24" t="s">
        <v>7</v>
      </c>
      <c r="N6" s="61" t="s">
        <v>3</v>
      </c>
    </row>
    <row r="7" spans="1:14" ht="18" customHeight="1" x14ac:dyDescent="0.25">
      <c r="A7" s="27">
        <v>1</v>
      </c>
      <c r="B7" s="98">
        <v>98</v>
      </c>
      <c r="C7" s="99" t="s">
        <v>64</v>
      </c>
      <c r="D7" s="100" t="s">
        <v>65</v>
      </c>
      <c r="E7" s="101" t="s">
        <v>66</v>
      </c>
      <c r="F7" s="102" t="s">
        <v>67</v>
      </c>
      <c r="G7" s="102" t="s">
        <v>68</v>
      </c>
      <c r="H7" s="102"/>
      <c r="I7" s="63">
        <v>18.670000000000002</v>
      </c>
      <c r="J7" s="63">
        <v>16.16</v>
      </c>
      <c r="K7" s="63">
        <v>25.12</v>
      </c>
      <c r="L7" s="277">
        <f>MAX(I7:K7)</f>
        <v>25.12</v>
      </c>
      <c r="M7" s="291" t="str">
        <f>IF(ISBLANK(L7),"",IF(L7&gt;=45,"I A",IF(L7&gt;=37,"II A",IF(L7&gt;=31,"III A",IF(L7&gt;=26,"I JA",IF(L7&gt;=22,"II JA",IF(L7&gt;=19,"III JA")))))))</f>
        <v>II JA</v>
      </c>
      <c r="N7" s="103" t="s">
        <v>69</v>
      </c>
    </row>
    <row r="8" spans="1:14" ht="18" customHeight="1" x14ac:dyDescent="0.25">
      <c r="A8" s="27">
        <v>2</v>
      </c>
      <c r="B8" s="98">
        <v>17</v>
      </c>
      <c r="C8" s="99" t="s">
        <v>57</v>
      </c>
      <c r="D8" s="100" t="s">
        <v>58</v>
      </c>
      <c r="E8" s="101">
        <v>39576</v>
      </c>
      <c r="F8" s="102" t="s">
        <v>54</v>
      </c>
      <c r="G8" s="102" t="s">
        <v>55</v>
      </c>
      <c r="H8" s="102"/>
      <c r="I8" s="63">
        <v>19.22</v>
      </c>
      <c r="J8" s="63">
        <v>24.84</v>
      </c>
      <c r="K8" s="63">
        <v>22.4</v>
      </c>
      <c r="L8" s="277">
        <f>MAX(I8:K8)</f>
        <v>24.84</v>
      </c>
      <c r="M8" s="291" t="str">
        <f>IF(ISBLANK(L8),"",IF(L8&gt;=45,"I A",IF(L8&gt;=37,"II A",IF(L8&gt;=31,"III A",IF(L8&gt;=26,"I JA",IF(L8&gt;=22,"II JA",IF(L8&gt;=19,"III JA")))))))</f>
        <v>II JA</v>
      </c>
      <c r="N8" s="103" t="s">
        <v>59</v>
      </c>
    </row>
    <row r="9" spans="1:14" ht="18" customHeight="1" x14ac:dyDescent="0.25">
      <c r="A9" s="27">
        <v>3</v>
      </c>
      <c r="B9" s="98">
        <v>21</v>
      </c>
      <c r="C9" s="99" t="s">
        <v>60</v>
      </c>
      <c r="D9" s="100" t="s">
        <v>61</v>
      </c>
      <c r="E9" s="101" t="s">
        <v>62</v>
      </c>
      <c r="F9" s="102" t="s">
        <v>63</v>
      </c>
      <c r="G9" s="102" t="s">
        <v>55</v>
      </c>
      <c r="H9" s="102"/>
      <c r="I9" s="63">
        <v>16.41</v>
      </c>
      <c r="J9" s="63">
        <v>16.559999999999999</v>
      </c>
      <c r="K9" s="63">
        <v>11.34</v>
      </c>
      <c r="L9" s="277">
        <f>MAX(I9:K9)</f>
        <v>16.559999999999999</v>
      </c>
      <c r="M9" s="291" t="b">
        <f>IF(ISBLANK(L9),"",IF(L9&gt;=45,"I A",IF(L9&gt;=37,"II A",IF(L9&gt;=31,"III A",IF(L9&gt;=26,"I JA",IF(L9&gt;=22,"II JA",IF(L9&gt;=19,"III JA")))))))</f>
        <v>0</v>
      </c>
      <c r="N9" s="103" t="s">
        <v>56</v>
      </c>
    </row>
    <row r="10" spans="1:14" ht="18" customHeight="1" x14ac:dyDescent="0.25">
      <c r="A10" s="27">
        <v>4</v>
      </c>
      <c r="B10" s="98">
        <v>15</v>
      </c>
      <c r="C10" s="99" t="s">
        <v>51</v>
      </c>
      <c r="D10" s="100" t="s">
        <v>52</v>
      </c>
      <c r="E10" s="101" t="s">
        <v>53</v>
      </c>
      <c r="F10" s="102" t="s">
        <v>54</v>
      </c>
      <c r="G10" s="102" t="s">
        <v>55</v>
      </c>
      <c r="H10" s="102"/>
      <c r="I10" s="63">
        <v>11.63</v>
      </c>
      <c r="J10" s="63">
        <v>12</v>
      </c>
      <c r="K10" s="63">
        <v>11.97</v>
      </c>
      <c r="L10" s="277">
        <f>MAX(I10:K10)</f>
        <v>12</v>
      </c>
      <c r="M10" s="291" t="b">
        <f>IF(ISBLANK(L10),"",IF(L10&gt;=45,"I A",IF(L10&gt;=37,"II A",IF(L10&gt;=31,"III A",IF(L10&gt;=26,"I JA",IF(L10&gt;=22,"II JA",IF(L10&gt;=19,"III JA")))))))</f>
        <v>0</v>
      </c>
      <c r="N10" s="103" t="s">
        <v>56</v>
      </c>
    </row>
  </sheetData>
  <sortState ref="A7:N10">
    <sortCondition descending="1" ref="L7:L10"/>
  </sortState>
  <mergeCells count="1">
    <mergeCell ref="I5:K5"/>
  </mergeCells>
  <printOptions horizontalCentered="1"/>
  <pageMargins left="0.31496062992125984" right="0.27559055118110237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K23" sqref="K23"/>
    </sheetView>
  </sheetViews>
  <sheetFormatPr defaultColWidth="9.109375" defaultRowHeight="13.2" x14ac:dyDescent="0.25"/>
  <cols>
    <col min="1" max="1" width="5.6640625" style="38" customWidth="1"/>
    <col min="2" max="2" width="3.33203125" style="38" bestFit="1" customWidth="1"/>
    <col min="3" max="3" width="11.109375" style="38" customWidth="1"/>
    <col min="4" max="4" width="15.44140625" style="38" bestFit="1" customWidth="1"/>
    <col min="5" max="5" width="10.6640625" style="53" customWidth="1"/>
    <col min="6" max="6" width="15" style="64" customWidth="1"/>
    <col min="7" max="7" width="17.5546875" style="64" bestFit="1" customWidth="1"/>
    <col min="8" max="8" width="13.88671875" style="64" hidden="1" customWidth="1"/>
    <col min="9" max="9" width="12.6640625" style="77" customWidth="1"/>
    <col min="10" max="10" width="4.5546875" style="77" hidden="1" customWidth="1"/>
    <col min="11" max="11" width="21.109375" style="45" bestFit="1" customWidth="1"/>
    <col min="12" max="17" width="24.33203125" style="38" bestFit="1" customWidth="1"/>
    <col min="18" max="18" width="23" style="38" bestFit="1" customWidth="1"/>
    <col min="19" max="16384" width="9.109375" style="38"/>
  </cols>
  <sheetData>
    <row r="1" spans="1:14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14" s="230" customFormat="1" ht="15.6" x14ac:dyDescent="0.25">
      <c r="A2" s="230" t="s">
        <v>48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14" s="45" customFormat="1" ht="12" customHeight="1" x14ac:dyDescent="0.25">
      <c r="A3" s="38"/>
      <c r="B3" s="38"/>
      <c r="C3" s="38"/>
      <c r="D3" s="39"/>
      <c r="E3" s="40"/>
      <c r="F3" s="41"/>
      <c r="G3" s="41"/>
      <c r="H3" s="41"/>
      <c r="I3" s="71"/>
      <c r="J3" s="71"/>
      <c r="K3" s="72"/>
    </row>
    <row r="4" spans="1:14" s="46" customFormat="1" ht="15.6" x14ac:dyDescent="0.25">
      <c r="C4" s="4" t="s">
        <v>36</v>
      </c>
      <c r="D4" s="47"/>
      <c r="E4" s="73"/>
      <c r="F4" s="73"/>
      <c r="G4" s="73"/>
      <c r="H4" s="49"/>
      <c r="I4" s="74"/>
      <c r="J4" s="74"/>
    </row>
    <row r="5" spans="1:14" s="46" customFormat="1" ht="18" customHeight="1" x14ac:dyDescent="0.25">
      <c r="C5" s="47"/>
      <c r="D5" s="4" t="s">
        <v>38</v>
      </c>
      <c r="E5" s="73"/>
      <c r="F5" s="73"/>
      <c r="G5" s="73"/>
      <c r="H5" s="49"/>
      <c r="I5" s="74"/>
      <c r="J5" s="74"/>
    </row>
    <row r="6" spans="1:14" s="46" customFormat="1" ht="18" customHeight="1" thickBot="1" x14ac:dyDescent="0.3">
      <c r="C6" s="47"/>
      <c r="D6" s="4"/>
      <c r="E6" s="73"/>
      <c r="F6" s="73"/>
      <c r="G6" s="73"/>
      <c r="H6" s="49"/>
      <c r="I6" s="74"/>
      <c r="J6" s="74"/>
    </row>
    <row r="7" spans="1:14" s="62" customFormat="1" ht="18" customHeight="1" thickBot="1" x14ac:dyDescent="0.3">
      <c r="A7" s="124" t="s">
        <v>9</v>
      </c>
      <c r="B7" s="36" t="s">
        <v>0</v>
      </c>
      <c r="C7" s="56" t="s">
        <v>1</v>
      </c>
      <c r="D7" s="57" t="s">
        <v>2</v>
      </c>
      <c r="E7" s="58" t="s">
        <v>15</v>
      </c>
      <c r="F7" s="59" t="s">
        <v>4</v>
      </c>
      <c r="G7" s="241" t="s">
        <v>49</v>
      </c>
      <c r="H7" s="23" t="s">
        <v>16</v>
      </c>
      <c r="I7" s="58" t="s">
        <v>5</v>
      </c>
      <c r="J7" s="75" t="s">
        <v>7</v>
      </c>
      <c r="K7" s="61" t="s">
        <v>3</v>
      </c>
    </row>
    <row r="8" spans="1:14" s="7" customFormat="1" ht="18" customHeight="1" x14ac:dyDescent="0.25">
      <c r="A8" s="27">
        <v>1</v>
      </c>
      <c r="B8" s="98">
        <v>98</v>
      </c>
      <c r="C8" s="99" t="s">
        <v>64</v>
      </c>
      <c r="D8" s="100" t="s">
        <v>65</v>
      </c>
      <c r="E8" s="101" t="s">
        <v>66</v>
      </c>
      <c r="F8" s="102" t="s">
        <v>67</v>
      </c>
      <c r="G8" s="102" t="s">
        <v>68</v>
      </c>
      <c r="H8" s="102"/>
      <c r="I8" s="335">
        <v>1.7768518518518522E-3</v>
      </c>
      <c r="J8" s="106"/>
      <c r="K8" s="103" t="s">
        <v>69</v>
      </c>
      <c r="L8" s="38"/>
      <c r="M8" s="38"/>
    </row>
    <row r="9" spans="1:14" s="7" customFormat="1" ht="18" customHeight="1" x14ac:dyDescent="0.25">
      <c r="A9" s="27">
        <v>2</v>
      </c>
      <c r="B9" s="98">
        <v>17</v>
      </c>
      <c r="C9" s="99" t="s">
        <v>57</v>
      </c>
      <c r="D9" s="100" t="s">
        <v>58</v>
      </c>
      <c r="E9" s="101">
        <v>39576</v>
      </c>
      <c r="F9" s="102" t="s">
        <v>54</v>
      </c>
      <c r="G9" s="102" t="s">
        <v>55</v>
      </c>
      <c r="H9" s="102"/>
      <c r="I9" s="335">
        <v>1.8804398148148148E-3</v>
      </c>
      <c r="J9" s="106"/>
      <c r="K9" s="103" t="s">
        <v>59</v>
      </c>
      <c r="L9" s="38"/>
      <c r="M9" s="38"/>
    </row>
    <row r="10" spans="1:14" s="7" customFormat="1" ht="18" customHeight="1" x14ac:dyDescent="0.25">
      <c r="A10" s="27">
        <v>3</v>
      </c>
      <c r="B10" s="98">
        <v>15</v>
      </c>
      <c r="C10" s="99" t="s">
        <v>51</v>
      </c>
      <c r="D10" s="100" t="s">
        <v>52</v>
      </c>
      <c r="E10" s="101" t="s">
        <v>53</v>
      </c>
      <c r="F10" s="102" t="s">
        <v>54</v>
      </c>
      <c r="G10" s="102" t="s">
        <v>55</v>
      </c>
      <c r="H10" s="102"/>
      <c r="I10" s="335">
        <v>2.0988425925925927E-3</v>
      </c>
      <c r="J10" s="106"/>
      <c r="K10" s="103" t="s">
        <v>56</v>
      </c>
      <c r="L10" s="38"/>
      <c r="M10" s="38"/>
    </row>
    <row r="11" spans="1:14" s="7" customFormat="1" ht="18" customHeight="1" x14ac:dyDescent="0.25">
      <c r="A11" s="27">
        <v>4</v>
      </c>
      <c r="B11" s="98">
        <v>21</v>
      </c>
      <c r="C11" s="99" t="s">
        <v>60</v>
      </c>
      <c r="D11" s="100" t="s">
        <v>61</v>
      </c>
      <c r="E11" s="101" t="s">
        <v>62</v>
      </c>
      <c r="F11" s="102" t="s">
        <v>63</v>
      </c>
      <c r="G11" s="102" t="s">
        <v>55</v>
      </c>
      <c r="H11" s="102"/>
      <c r="I11" s="335">
        <v>2.1601851851851851E-3</v>
      </c>
      <c r="J11" s="106"/>
      <c r="K11" s="103" t="s">
        <v>56</v>
      </c>
      <c r="L11" s="38"/>
      <c r="M11" s="38"/>
    </row>
    <row r="12" spans="1:14" x14ac:dyDescent="0.25">
      <c r="I12" s="38"/>
    </row>
  </sheetData>
  <sortState ref="A10:N11">
    <sortCondition ref="A10:A11"/>
  </sortState>
  <printOptions horizontalCentered="1"/>
  <pageMargins left="0.39370078740157483" right="0.39370078740157483" top="0.72" bottom="0.23622047244094491" header="0.1574803149606299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24"/>
  <sheetViews>
    <sheetView showZeros="0" workbookViewId="0">
      <selection activeCell="W7" sqref="W7"/>
    </sheetView>
  </sheetViews>
  <sheetFormatPr defaultColWidth="10.44140625" defaultRowHeight="13.2" x14ac:dyDescent="0.25"/>
  <cols>
    <col min="1" max="1" width="4.6640625" style="156" customWidth="1"/>
    <col min="2" max="2" width="4" style="156" bestFit="1" customWidth="1"/>
    <col min="3" max="3" width="8.6640625" style="95" customWidth="1"/>
    <col min="4" max="4" width="11.5546875" style="95" bestFit="1" customWidth="1"/>
    <col min="5" max="5" width="10.109375" style="95" customWidth="1"/>
    <col min="6" max="6" width="9" style="64" customWidth="1"/>
    <col min="7" max="7" width="9.21875" style="64" customWidth="1"/>
    <col min="8" max="8" width="7.109375" style="64" hidden="1" customWidth="1"/>
    <col min="9" max="9" width="5.88671875" style="64" bestFit="1" customWidth="1"/>
    <col min="10" max="10" width="5.109375" style="205" customWidth="1"/>
    <col min="11" max="11" width="5.44140625" style="95" bestFit="1" customWidth="1"/>
    <col min="12" max="12" width="5.5546875" style="95" bestFit="1" customWidth="1"/>
    <col min="13" max="13" width="5.6640625" style="95" bestFit="1" customWidth="1"/>
    <col min="14" max="14" width="7.33203125" style="95" bestFit="1" customWidth="1"/>
    <col min="15" max="15" width="6.33203125" style="95" bestFit="1" customWidth="1"/>
    <col min="16" max="16" width="6.44140625" style="95" bestFit="1" customWidth="1"/>
    <col min="17" max="17" width="7.33203125" style="95" bestFit="1" customWidth="1"/>
    <col min="18" max="18" width="7.109375" style="95" bestFit="1" customWidth="1"/>
    <col min="19" max="19" width="9" style="95" bestFit="1" customWidth="1"/>
    <col min="20" max="20" width="5.6640625" style="95" customWidth="1"/>
    <col min="21" max="21" width="9.88671875" style="95" bestFit="1" customWidth="1"/>
    <col min="22" max="257" width="10.44140625" style="95"/>
    <col min="258" max="258" width="4.6640625" style="95" customWidth="1"/>
    <col min="259" max="259" width="0" style="95" hidden="1" customWidth="1"/>
    <col min="260" max="260" width="8.6640625" style="95" customWidth="1"/>
    <col min="261" max="261" width="10.109375" style="95" bestFit="1" customWidth="1"/>
    <col min="262" max="262" width="10.109375" style="95" customWidth="1"/>
    <col min="263" max="263" width="13.109375" style="95" bestFit="1" customWidth="1"/>
    <col min="264" max="264" width="12.88671875" style="95" bestFit="1" customWidth="1"/>
    <col min="265" max="265" width="11.33203125" style="95" bestFit="1" customWidth="1"/>
    <col min="266" max="266" width="5.88671875" style="95" bestFit="1" customWidth="1"/>
    <col min="267" max="267" width="4.6640625" style="95" bestFit="1" customWidth="1"/>
    <col min="268" max="268" width="5.44140625" style="95" bestFit="1" customWidth="1"/>
    <col min="269" max="269" width="4.6640625" style="95" customWidth="1"/>
    <col min="270" max="270" width="5.88671875" style="95" customWidth="1"/>
    <col min="271" max="271" width="5.44140625" style="95" bestFit="1" customWidth="1"/>
    <col min="272" max="272" width="6.44140625" style="95" customWidth="1"/>
    <col min="273" max="273" width="5.6640625" style="95" bestFit="1" customWidth="1"/>
    <col min="274" max="274" width="5.6640625" style="95" customWidth="1"/>
    <col min="275" max="275" width="7.33203125" style="95" bestFit="1" customWidth="1"/>
    <col min="276" max="276" width="9" style="95" bestFit="1" customWidth="1"/>
    <col min="277" max="277" width="9.88671875" style="95" bestFit="1" customWidth="1"/>
    <col min="278" max="513" width="10.44140625" style="95"/>
    <col min="514" max="514" width="4.6640625" style="95" customWidth="1"/>
    <col min="515" max="515" width="0" style="95" hidden="1" customWidth="1"/>
    <col min="516" max="516" width="8.6640625" style="95" customWidth="1"/>
    <col min="517" max="517" width="10.109375" style="95" bestFit="1" customWidth="1"/>
    <col min="518" max="518" width="10.109375" style="95" customWidth="1"/>
    <col min="519" max="519" width="13.109375" style="95" bestFit="1" customWidth="1"/>
    <col min="520" max="520" width="12.88671875" style="95" bestFit="1" customWidth="1"/>
    <col min="521" max="521" width="11.33203125" style="95" bestFit="1" customWidth="1"/>
    <col min="522" max="522" width="5.88671875" style="95" bestFit="1" customWidth="1"/>
    <col min="523" max="523" width="4.6640625" style="95" bestFit="1" customWidth="1"/>
    <col min="524" max="524" width="5.44140625" style="95" bestFit="1" customWidth="1"/>
    <col min="525" max="525" width="4.6640625" style="95" customWidth="1"/>
    <col min="526" max="526" width="5.88671875" style="95" customWidth="1"/>
    <col min="527" max="527" width="5.44140625" style="95" bestFit="1" customWidth="1"/>
    <col min="528" max="528" width="6.44140625" style="95" customWidth="1"/>
    <col min="529" max="529" width="5.6640625" style="95" bestFit="1" customWidth="1"/>
    <col min="530" max="530" width="5.6640625" style="95" customWidth="1"/>
    <col min="531" max="531" width="7.33203125" style="95" bestFit="1" customWidth="1"/>
    <col min="532" max="532" width="9" style="95" bestFit="1" customWidth="1"/>
    <col min="533" max="533" width="9.88671875" style="95" bestFit="1" customWidth="1"/>
    <col min="534" max="769" width="10.44140625" style="95"/>
    <col min="770" max="770" width="4.6640625" style="95" customWidth="1"/>
    <col min="771" max="771" width="0" style="95" hidden="1" customWidth="1"/>
    <col min="772" max="772" width="8.6640625" style="95" customWidth="1"/>
    <col min="773" max="773" width="10.109375" style="95" bestFit="1" customWidth="1"/>
    <col min="774" max="774" width="10.109375" style="95" customWidth="1"/>
    <col min="775" max="775" width="13.109375" style="95" bestFit="1" customWidth="1"/>
    <col min="776" max="776" width="12.88671875" style="95" bestFit="1" customWidth="1"/>
    <col min="777" max="777" width="11.33203125" style="95" bestFit="1" customWidth="1"/>
    <col min="778" max="778" width="5.88671875" style="95" bestFit="1" customWidth="1"/>
    <col min="779" max="779" width="4.6640625" style="95" bestFit="1" customWidth="1"/>
    <col min="780" max="780" width="5.44140625" style="95" bestFit="1" customWidth="1"/>
    <col min="781" max="781" width="4.6640625" style="95" customWidth="1"/>
    <col min="782" max="782" width="5.88671875" style="95" customWidth="1"/>
    <col min="783" max="783" width="5.44140625" style="95" bestFit="1" customWidth="1"/>
    <col min="784" max="784" width="6.44140625" style="95" customWidth="1"/>
    <col min="785" max="785" width="5.6640625" style="95" bestFit="1" customWidth="1"/>
    <col min="786" max="786" width="5.6640625" style="95" customWidth="1"/>
    <col min="787" max="787" width="7.33203125" style="95" bestFit="1" customWidth="1"/>
    <col min="788" max="788" width="9" style="95" bestFit="1" customWidth="1"/>
    <col min="789" max="789" width="9.88671875" style="95" bestFit="1" customWidth="1"/>
    <col min="790" max="1025" width="10.44140625" style="95"/>
    <col min="1026" max="1026" width="4.6640625" style="95" customWidth="1"/>
    <col min="1027" max="1027" width="0" style="95" hidden="1" customWidth="1"/>
    <col min="1028" max="1028" width="8.6640625" style="95" customWidth="1"/>
    <col min="1029" max="1029" width="10.109375" style="95" bestFit="1" customWidth="1"/>
    <col min="1030" max="1030" width="10.109375" style="95" customWidth="1"/>
    <col min="1031" max="1031" width="13.109375" style="95" bestFit="1" customWidth="1"/>
    <col min="1032" max="1032" width="12.88671875" style="95" bestFit="1" customWidth="1"/>
    <col min="1033" max="1033" width="11.33203125" style="95" bestFit="1" customWidth="1"/>
    <col min="1034" max="1034" width="5.88671875" style="95" bestFit="1" customWidth="1"/>
    <col min="1035" max="1035" width="4.6640625" style="95" bestFit="1" customWidth="1"/>
    <col min="1036" max="1036" width="5.44140625" style="95" bestFit="1" customWidth="1"/>
    <col min="1037" max="1037" width="4.6640625" style="95" customWidth="1"/>
    <col min="1038" max="1038" width="5.88671875" style="95" customWidth="1"/>
    <col min="1039" max="1039" width="5.44140625" style="95" bestFit="1" customWidth="1"/>
    <col min="1040" max="1040" width="6.44140625" style="95" customWidth="1"/>
    <col min="1041" max="1041" width="5.6640625" style="95" bestFit="1" customWidth="1"/>
    <col min="1042" max="1042" width="5.6640625" style="95" customWidth="1"/>
    <col min="1043" max="1043" width="7.33203125" style="95" bestFit="1" customWidth="1"/>
    <col min="1044" max="1044" width="9" style="95" bestFit="1" customWidth="1"/>
    <col min="1045" max="1045" width="9.88671875" style="95" bestFit="1" customWidth="1"/>
    <col min="1046" max="1281" width="10.44140625" style="95"/>
    <col min="1282" max="1282" width="4.6640625" style="95" customWidth="1"/>
    <col min="1283" max="1283" width="0" style="95" hidden="1" customWidth="1"/>
    <col min="1284" max="1284" width="8.6640625" style="95" customWidth="1"/>
    <col min="1285" max="1285" width="10.109375" style="95" bestFit="1" customWidth="1"/>
    <col min="1286" max="1286" width="10.109375" style="95" customWidth="1"/>
    <col min="1287" max="1287" width="13.109375" style="95" bestFit="1" customWidth="1"/>
    <col min="1288" max="1288" width="12.88671875" style="95" bestFit="1" customWidth="1"/>
    <col min="1289" max="1289" width="11.33203125" style="95" bestFit="1" customWidth="1"/>
    <col min="1290" max="1290" width="5.88671875" style="95" bestFit="1" customWidth="1"/>
    <col min="1291" max="1291" width="4.6640625" style="95" bestFit="1" customWidth="1"/>
    <col min="1292" max="1292" width="5.44140625" style="95" bestFit="1" customWidth="1"/>
    <col min="1293" max="1293" width="4.6640625" style="95" customWidth="1"/>
    <col min="1294" max="1294" width="5.88671875" style="95" customWidth="1"/>
    <col min="1295" max="1295" width="5.44140625" style="95" bestFit="1" customWidth="1"/>
    <col min="1296" max="1296" width="6.44140625" style="95" customWidth="1"/>
    <col min="1297" max="1297" width="5.6640625" style="95" bestFit="1" customWidth="1"/>
    <col min="1298" max="1298" width="5.6640625" style="95" customWidth="1"/>
    <col min="1299" max="1299" width="7.33203125" style="95" bestFit="1" customWidth="1"/>
    <col min="1300" max="1300" width="9" style="95" bestFit="1" customWidth="1"/>
    <col min="1301" max="1301" width="9.88671875" style="95" bestFit="1" customWidth="1"/>
    <col min="1302" max="1537" width="10.44140625" style="95"/>
    <col min="1538" max="1538" width="4.6640625" style="95" customWidth="1"/>
    <col min="1539" max="1539" width="0" style="95" hidden="1" customWidth="1"/>
    <col min="1540" max="1540" width="8.6640625" style="95" customWidth="1"/>
    <col min="1541" max="1541" width="10.109375" style="95" bestFit="1" customWidth="1"/>
    <col min="1542" max="1542" width="10.109375" style="95" customWidth="1"/>
    <col min="1543" max="1543" width="13.109375" style="95" bestFit="1" customWidth="1"/>
    <col min="1544" max="1544" width="12.88671875" style="95" bestFit="1" customWidth="1"/>
    <col min="1545" max="1545" width="11.33203125" style="95" bestFit="1" customWidth="1"/>
    <col min="1546" max="1546" width="5.88671875" style="95" bestFit="1" customWidth="1"/>
    <col min="1547" max="1547" width="4.6640625" style="95" bestFit="1" customWidth="1"/>
    <col min="1548" max="1548" width="5.44140625" style="95" bestFit="1" customWidth="1"/>
    <col min="1549" max="1549" width="4.6640625" style="95" customWidth="1"/>
    <col min="1550" max="1550" width="5.88671875" style="95" customWidth="1"/>
    <col min="1551" max="1551" width="5.44140625" style="95" bestFit="1" customWidth="1"/>
    <col min="1552" max="1552" width="6.44140625" style="95" customWidth="1"/>
    <col min="1553" max="1553" width="5.6640625" style="95" bestFit="1" customWidth="1"/>
    <col min="1554" max="1554" width="5.6640625" style="95" customWidth="1"/>
    <col min="1555" max="1555" width="7.33203125" style="95" bestFit="1" customWidth="1"/>
    <col min="1556" max="1556" width="9" style="95" bestFit="1" customWidth="1"/>
    <col min="1557" max="1557" width="9.88671875" style="95" bestFit="1" customWidth="1"/>
    <col min="1558" max="1793" width="10.44140625" style="95"/>
    <col min="1794" max="1794" width="4.6640625" style="95" customWidth="1"/>
    <col min="1795" max="1795" width="0" style="95" hidden="1" customWidth="1"/>
    <col min="1796" max="1796" width="8.6640625" style="95" customWidth="1"/>
    <col min="1797" max="1797" width="10.109375" style="95" bestFit="1" customWidth="1"/>
    <col min="1798" max="1798" width="10.109375" style="95" customWidth="1"/>
    <col min="1799" max="1799" width="13.109375" style="95" bestFit="1" customWidth="1"/>
    <col min="1800" max="1800" width="12.88671875" style="95" bestFit="1" customWidth="1"/>
    <col min="1801" max="1801" width="11.33203125" style="95" bestFit="1" customWidth="1"/>
    <col min="1802" max="1802" width="5.88671875" style="95" bestFit="1" customWidth="1"/>
    <col min="1803" max="1803" width="4.6640625" style="95" bestFit="1" customWidth="1"/>
    <col min="1804" max="1804" width="5.44140625" style="95" bestFit="1" customWidth="1"/>
    <col min="1805" max="1805" width="4.6640625" style="95" customWidth="1"/>
    <col min="1806" max="1806" width="5.88671875" style="95" customWidth="1"/>
    <col min="1807" max="1807" width="5.44140625" style="95" bestFit="1" customWidth="1"/>
    <col min="1808" max="1808" width="6.44140625" style="95" customWidth="1"/>
    <col min="1809" max="1809" width="5.6640625" style="95" bestFit="1" customWidth="1"/>
    <col min="1810" max="1810" width="5.6640625" style="95" customWidth="1"/>
    <col min="1811" max="1811" width="7.33203125" style="95" bestFit="1" customWidth="1"/>
    <col min="1812" max="1812" width="9" style="95" bestFit="1" customWidth="1"/>
    <col min="1813" max="1813" width="9.88671875" style="95" bestFit="1" customWidth="1"/>
    <col min="1814" max="2049" width="10.44140625" style="95"/>
    <col min="2050" max="2050" width="4.6640625" style="95" customWidth="1"/>
    <col min="2051" max="2051" width="0" style="95" hidden="1" customWidth="1"/>
    <col min="2052" max="2052" width="8.6640625" style="95" customWidth="1"/>
    <col min="2053" max="2053" width="10.109375" style="95" bestFit="1" customWidth="1"/>
    <col min="2054" max="2054" width="10.109375" style="95" customWidth="1"/>
    <col min="2055" max="2055" width="13.109375" style="95" bestFit="1" customWidth="1"/>
    <col min="2056" max="2056" width="12.88671875" style="95" bestFit="1" customWidth="1"/>
    <col min="2057" max="2057" width="11.33203125" style="95" bestFit="1" customWidth="1"/>
    <col min="2058" max="2058" width="5.88671875" style="95" bestFit="1" customWidth="1"/>
    <col min="2059" max="2059" width="4.6640625" style="95" bestFit="1" customWidth="1"/>
    <col min="2060" max="2060" width="5.44140625" style="95" bestFit="1" customWidth="1"/>
    <col min="2061" max="2061" width="4.6640625" style="95" customWidth="1"/>
    <col min="2062" max="2062" width="5.88671875" style="95" customWidth="1"/>
    <col min="2063" max="2063" width="5.44140625" style="95" bestFit="1" customWidth="1"/>
    <col min="2064" max="2064" width="6.44140625" style="95" customWidth="1"/>
    <col min="2065" max="2065" width="5.6640625" style="95" bestFit="1" customWidth="1"/>
    <col min="2066" max="2066" width="5.6640625" style="95" customWidth="1"/>
    <col min="2067" max="2067" width="7.33203125" style="95" bestFit="1" customWidth="1"/>
    <col min="2068" max="2068" width="9" style="95" bestFit="1" customWidth="1"/>
    <col min="2069" max="2069" width="9.88671875" style="95" bestFit="1" customWidth="1"/>
    <col min="2070" max="2305" width="10.44140625" style="95"/>
    <col min="2306" max="2306" width="4.6640625" style="95" customWidth="1"/>
    <col min="2307" max="2307" width="0" style="95" hidden="1" customWidth="1"/>
    <col min="2308" max="2308" width="8.6640625" style="95" customWidth="1"/>
    <col min="2309" max="2309" width="10.109375" style="95" bestFit="1" customWidth="1"/>
    <col min="2310" max="2310" width="10.109375" style="95" customWidth="1"/>
    <col min="2311" max="2311" width="13.109375" style="95" bestFit="1" customWidth="1"/>
    <col min="2312" max="2312" width="12.88671875" style="95" bestFit="1" customWidth="1"/>
    <col min="2313" max="2313" width="11.33203125" style="95" bestFit="1" customWidth="1"/>
    <col min="2314" max="2314" width="5.88671875" style="95" bestFit="1" customWidth="1"/>
    <col min="2315" max="2315" width="4.6640625" style="95" bestFit="1" customWidth="1"/>
    <col min="2316" max="2316" width="5.44140625" style="95" bestFit="1" customWidth="1"/>
    <col min="2317" max="2317" width="4.6640625" style="95" customWidth="1"/>
    <col min="2318" max="2318" width="5.88671875" style="95" customWidth="1"/>
    <col min="2319" max="2319" width="5.44140625" style="95" bestFit="1" customWidth="1"/>
    <col min="2320" max="2320" width="6.44140625" style="95" customWidth="1"/>
    <col min="2321" max="2321" width="5.6640625" style="95" bestFit="1" customWidth="1"/>
    <col min="2322" max="2322" width="5.6640625" style="95" customWidth="1"/>
    <col min="2323" max="2323" width="7.33203125" style="95" bestFit="1" customWidth="1"/>
    <col min="2324" max="2324" width="9" style="95" bestFit="1" customWidth="1"/>
    <col min="2325" max="2325" width="9.88671875" style="95" bestFit="1" customWidth="1"/>
    <col min="2326" max="2561" width="10.44140625" style="95"/>
    <col min="2562" max="2562" width="4.6640625" style="95" customWidth="1"/>
    <col min="2563" max="2563" width="0" style="95" hidden="1" customWidth="1"/>
    <col min="2564" max="2564" width="8.6640625" style="95" customWidth="1"/>
    <col min="2565" max="2565" width="10.109375" style="95" bestFit="1" customWidth="1"/>
    <col min="2566" max="2566" width="10.109375" style="95" customWidth="1"/>
    <col min="2567" max="2567" width="13.109375" style="95" bestFit="1" customWidth="1"/>
    <col min="2568" max="2568" width="12.88671875" style="95" bestFit="1" customWidth="1"/>
    <col min="2569" max="2569" width="11.33203125" style="95" bestFit="1" customWidth="1"/>
    <col min="2570" max="2570" width="5.88671875" style="95" bestFit="1" customWidth="1"/>
    <col min="2571" max="2571" width="4.6640625" style="95" bestFit="1" customWidth="1"/>
    <col min="2572" max="2572" width="5.44140625" style="95" bestFit="1" customWidth="1"/>
    <col min="2573" max="2573" width="4.6640625" style="95" customWidth="1"/>
    <col min="2574" max="2574" width="5.88671875" style="95" customWidth="1"/>
    <col min="2575" max="2575" width="5.44140625" style="95" bestFit="1" customWidth="1"/>
    <col min="2576" max="2576" width="6.44140625" style="95" customWidth="1"/>
    <col min="2577" max="2577" width="5.6640625" style="95" bestFit="1" customWidth="1"/>
    <col min="2578" max="2578" width="5.6640625" style="95" customWidth="1"/>
    <col min="2579" max="2579" width="7.33203125" style="95" bestFit="1" customWidth="1"/>
    <col min="2580" max="2580" width="9" style="95" bestFit="1" customWidth="1"/>
    <col min="2581" max="2581" width="9.88671875" style="95" bestFit="1" customWidth="1"/>
    <col min="2582" max="2817" width="10.44140625" style="95"/>
    <col min="2818" max="2818" width="4.6640625" style="95" customWidth="1"/>
    <col min="2819" max="2819" width="0" style="95" hidden="1" customWidth="1"/>
    <col min="2820" max="2820" width="8.6640625" style="95" customWidth="1"/>
    <col min="2821" max="2821" width="10.109375" style="95" bestFit="1" customWidth="1"/>
    <col min="2822" max="2822" width="10.109375" style="95" customWidth="1"/>
    <col min="2823" max="2823" width="13.109375" style="95" bestFit="1" customWidth="1"/>
    <col min="2824" max="2824" width="12.88671875" style="95" bestFit="1" customWidth="1"/>
    <col min="2825" max="2825" width="11.33203125" style="95" bestFit="1" customWidth="1"/>
    <col min="2826" max="2826" width="5.88671875" style="95" bestFit="1" customWidth="1"/>
    <col min="2827" max="2827" width="4.6640625" style="95" bestFit="1" customWidth="1"/>
    <col min="2828" max="2828" width="5.44140625" style="95" bestFit="1" customWidth="1"/>
    <col min="2829" max="2829" width="4.6640625" style="95" customWidth="1"/>
    <col min="2830" max="2830" width="5.88671875" style="95" customWidth="1"/>
    <col min="2831" max="2831" width="5.44140625" style="95" bestFit="1" customWidth="1"/>
    <col min="2832" max="2832" width="6.44140625" style="95" customWidth="1"/>
    <col min="2833" max="2833" width="5.6640625" style="95" bestFit="1" customWidth="1"/>
    <col min="2834" max="2834" width="5.6640625" style="95" customWidth="1"/>
    <col min="2835" max="2835" width="7.33203125" style="95" bestFit="1" customWidth="1"/>
    <col min="2836" max="2836" width="9" style="95" bestFit="1" customWidth="1"/>
    <col min="2837" max="2837" width="9.88671875" style="95" bestFit="1" customWidth="1"/>
    <col min="2838" max="3073" width="10.44140625" style="95"/>
    <col min="3074" max="3074" width="4.6640625" style="95" customWidth="1"/>
    <col min="3075" max="3075" width="0" style="95" hidden="1" customWidth="1"/>
    <col min="3076" max="3076" width="8.6640625" style="95" customWidth="1"/>
    <col min="3077" max="3077" width="10.109375" style="95" bestFit="1" customWidth="1"/>
    <col min="3078" max="3078" width="10.109375" style="95" customWidth="1"/>
    <col min="3079" max="3079" width="13.109375" style="95" bestFit="1" customWidth="1"/>
    <col min="3080" max="3080" width="12.88671875" style="95" bestFit="1" customWidth="1"/>
    <col min="3081" max="3081" width="11.33203125" style="95" bestFit="1" customWidth="1"/>
    <col min="3082" max="3082" width="5.88671875" style="95" bestFit="1" customWidth="1"/>
    <col min="3083" max="3083" width="4.6640625" style="95" bestFit="1" customWidth="1"/>
    <col min="3084" max="3084" width="5.44140625" style="95" bestFit="1" customWidth="1"/>
    <col min="3085" max="3085" width="4.6640625" style="95" customWidth="1"/>
    <col min="3086" max="3086" width="5.88671875" style="95" customWidth="1"/>
    <col min="3087" max="3087" width="5.44140625" style="95" bestFit="1" customWidth="1"/>
    <col min="3088" max="3088" width="6.44140625" style="95" customWidth="1"/>
    <col min="3089" max="3089" width="5.6640625" style="95" bestFit="1" customWidth="1"/>
    <col min="3090" max="3090" width="5.6640625" style="95" customWidth="1"/>
    <col min="3091" max="3091" width="7.33203125" style="95" bestFit="1" customWidth="1"/>
    <col min="3092" max="3092" width="9" style="95" bestFit="1" customWidth="1"/>
    <col min="3093" max="3093" width="9.88671875" style="95" bestFit="1" customWidth="1"/>
    <col min="3094" max="3329" width="10.44140625" style="95"/>
    <col min="3330" max="3330" width="4.6640625" style="95" customWidth="1"/>
    <col min="3331" max="3331" width="0" style="95" hidden="1" customWidth="1"/>
    <col min="3332" max="3332" width="8.6640625" style="95" customWidth="1"/>
    <col min="3333" max="3333" width="10.109375" style="95" bestFit="1" customWidth="1"/>
    <col min="3334" max="3334" width="10.109375" style="95" customWidth="1"/>
    <col min="3335" max="3335" width="13.109375" style="95" bestFit="1" customWidth="1"/>
    <col min="3336" max="3336" width="12.88671875" style="95" bestFit="1" customWidth="1"/>
    <col min="3337" max="3337" width="11.33203125" style="95" bestFit="1" customWidth="1"/>
    <col min="3338" max="3338" width="5.88671875" style="95" bestFit="1" customWidth="1"/>
    <col min="3339" max="3339" width="4.6640625" style="95" bestFit="1" customWidth="1"/>
    <col min="3340" max="3340" width="5.44140625" style="95" bestFit="1" customWidth="1"/>
    <col min="3341" max="3341" width="4.6640625" style="95" customWidth="1"/>
    <col min="3342" max="3342" width="5.88671875" style="95" customWidth="1"/>
    <col min="3343" max="3343" width="5.44140625" style="95" bestFit="1" customWidth="1"/>
    <col min="3344" max="3344" width="6.44140625" style="95" customWidth="1"/>
    <col min="3345" max="3345" width="5.6640625" style="95" bestFit="1" customWidth="1"/>
    <col min="3346" max="3346" width="5.6640625" style="95" customWidth="1"/>
    <col min="3347" max="3347" width="7.33203125" style="95" bestFit="1" customWidth="1"/>
    <col min="3348" max="3348" width="9" style="95" bestFit="1" customWidth="1"/>
    <col min="3349" max="3349" width="9.88671875" style="95" bestFit="1" customWidth="1"/>
    <col min="3350" max="3585" width="10.44140625" style="95"/>
    <col min="3586" max="3586" width="4.6640625" style="95" customWidth="1"/>
    <col min="3587" max="3587" width="0" style="95" hidden="1" customWidth="1"/>
    <col min="3588" max="3588" width="8.6640625" style="95" customWidth="1"/>
    <col min="3589" max="3589" width="10.109375" style="95" bestFit="1" customWidth="1"/>
    <col min="3590" max="3590" width="10.109375" style="95" customWidth="1"/>
    <col min="3591" max="3591" width="13.109375" style="95" bestFit="1" customWidth="1"/>
    <col min="3592" max="3592" width="12.88671875" style="95" bestFit="1" customWidth="1"/>
    <col min="3593" max="3593" width="11.33203125" style="95" bestFit="1" customWidth="1"/>
    <col min="3594" max="3594" width="5.88671875" style="95" bestFit="1" customWidth="1"/>
    <col min="3595" max="3595" width="4.6640625" style="95" bestFit="1" customWidth="1"/>
    <col min="3596" max="3596" width="5.44140625" style="95" bestFit="1" customWidth="1"/>
    <col min="3597" max="3597" width="4.6640625" style="95" customWidth="1"/>
    <col min="3598" max="3598" width="5.88671875" style="95" customWidth="1"/>
    <col min="3599" max="3599" width="5.44140625" style="95" bestFit="1" customWidth="1"/>
    <col min="3600" max="3600" width="6.44140625" style="95" customWidth="1"/>
    <col min="3601" max="3601" width="5.6640625" style="95" bestFit="1" customWidth="1"/>
    <col min="3602" max="3602" width="5.6640625" style="95" customWidth="1"/>
    <col min="3603" max="3603" width="7.33203125" style="95" bestFit="1" customWidth="1"/>
    <col min="3604" max="3604" width="9" style="95" bestFit="1" customWidth="1"/>
    <col min="3605" max="3605" width="9.88671875" style="95" bestFit="1" customWidth="1"/>
    <col min="3606" max="3841" width="10.44140625" style="95"/>
    <col min="3842" max="3842" width="4.6640625" style="95" customWidth="1"/>
    <col min="3843" max="3843" width="0" style="95" hidden="1" customWidth="1"/>
    <col min="3844" max="3844" width="8.6640625" style="95" customWidth="1"/>
    <col min="3845" max="3845" width="10.109375" style="95" bestFit="1" customWidth="1"/>
    <col min="3846" max="3846" width="10.109375" style="95" customWidth="1"/>
    <col min="3847" max="3847" width="13.109375" style="95" bestFit="1" customWidth="1"/>
    <col min="3848" max="3848" width="12.88671875" style="95" bestFit="1" customWidth="1"/>
    <col min="3849" max="3849" width="11.33203125" style="95" bestFit="1" customWidth="1"/>
    <col min="3850" max="3850" width="5.88671875" style="95" bestFit="1" customWidth="1"/>
    <col min="3851" max="3851" width="4.6640625" style="95" bestFit="1" customWidth="1"/>
    <col min="3852" max="3852" width="5.44140625" style="95" bestFit="1" customWidth="1"/>
    <col min="3853" max="3853" width="4.6640625" style="95" customWidth="1"/>
    <col min="3854" max="3854" width="5.88671875" style="95" customWidth="1"/>
    <col min="3855" max="3855" width="5.44140625" style="95" bestFit="1" customWidth="1"/>
    <col min="3856" max="3856" width="6.44140625" style="95" customWidth="1"/>
    <col min="3857" max="3857" width="5.6640625" style="95" bestFit="1" customWidth="1"/>
    <col min="3858" max="3858" width="5.6640625" style="95" customWidth="1"/>
    <col min="3859" max="3859" width="7.33203125" style="95" bestFit="1" customWidth="1"/>
    <col min="3860" max="3860" width="9" style="95" bestFit="1" customWidth="1"/>
    <col min="3861" max="3861" width="9.88671875" style="95" bestFit="1" customWidth="1"/>
    <col min="3862" max="4097" width="10.44140625" style="95"/>
    <col min="4098" max="4098" width="4.6640625" style="95" customWidth="1"/>
    <col min="4099" max="4099" width="0" style="95" hidden="1" customWidth="1"/>
    <col min="4100" max="4100" width="8.6640625" style="95" customWidth="1"/>
    <col min="4101" max="4101" width="10.109375" style="95" bestFit="1" customWidth="1"/>
    <col min="4102" max="4102" width="10.109375" style="95" customWidth="1"/>
    <col min="4103" max="4103" width="13.109375" style="95" bestFit="1" customWidth="1"/>
    <col min="4104" max="4104" width="12.88671875" style="95" bestFit="1" customWidth="1"/>
    <col min="4105" max="4105" width="11.33203125" style="95" bestFit="1" customWidth="1"/>
    <col min="4106" max="4106" width="5.88671875" style="95" bestFit="1" customWidth="1"/>
    <col min="4107" max="4107" width="4.6640625" style="95" bestFit="1" customWidth="1"/>
    <col min="4108" max="4108" width="5.44140625" style="95" bestFit="1" customWidth="1"/>
    <col min="4109" max="4109" width="4.6640625" style="95" customWidth="1"/>
    <col min="4110" max="4110" width="5.88671875" style="95" customWidth="1"/>
    <col min="4111" max="4111" width="5.44140625" style="95" bestFit="1" customWidth="1"/>
    <col min="4112" max="4112" width="6.44140625" style="95" customWidth="1"/>
    <col min="4113" max="4113" width="5.6640625" style="95" bestFit="1" customWidth="1"/>
    <col min="4114" max="4114" width="5.6640625" style="95" customWidth="1"/>
    <col min="4115" max="4115" width="7.33203125" style="95" bestFit="1" customWidth="1"/>
    <col min="4116" max="4116" width="9" style="95" bestFit="1" customWidth="1"/>
    <col min="4117" max="4117" width="9.88671875" style="95" bestFit="1" customWidth="1"/>
    <col min="4118" max="4353" width="10.44140625" style="95"/>
    <col min="4354" max="4354" width="4.6640625" style="95" customWidth="1"/>
    <col min="4355" max="4355" width="0" style="95" hidden="1" customWidth="1"/>
    <col min="4356" max="4356" width="8.6640625" style="95" customWidth="1"/>
    <col min="4357" max="4357" width="10.109375" style="95" bestFit="1" customWidth="1"/>
    <col min="4358" max="4358" width="10.109375" style="95" customWidth="1"/>
    <col min="4359" max="4359" width="13.109375" style="95" bestFit="1" customWidth="1"/>
    <col min="4360" max="4360" width="12.88671875" style="95" bestFit="1" customWidth="1"/>
    <col min="4361" max="4361" width="11.33203125" style="95" bestFit="1" customWidth="1"/>
    <col min="4362" max="4362" width="5.88671875" style="95" bestFit="1" customWidth="1"/>
    <col min="4363" max="4363" width="4.6640625" style="95" bestFit="1" customWidth="1"/>
    <col min="4364" max="4364" width="5.44140625" style="95" bestFit="1" customWidth="1"/>
    <col min="4365" max="4365" width="4.6640625" style="95" customWidth="1"/>
    <col min="4366" max="4366" width="5.88671875" style="95" customWidth="1"/>
    <col min="4367" max="4367" width="5.44140625" style="95" bestFit="1" customWidth="1"/>
    <col min="4368" max="4368" width="6.44140625" style="95" customWidth="1"/>
    <col min="4369" max="4369" width="5.6640625" style="95" bestFit="1" customWidth="1"/>
    <col min="4370" max="4370" width="5.6640625" style="95" customWidth="1"/>
    <col min="4371" max="4371" width="7.33203125" style="95" bestFit="1" customWidth="1"/>
    <col min="4372" max="4372" width="9" style="95" bestFit="1" customWidth="1"/>
    <col min="4373" max="4373" width="9.88671875" style="95" bestFit="1" customWidth="1"/>
    <col min="4374" max="4609" width="10.44140625" style="95"/>
    <col min="4610" max="4610" width="4.6640625" style="95" customWidth="1"/>
    <col min="4611" max="4611" width="0" style="95" hidden="1" customWidth="1"/>
    <col min="4612" max="4612" width="8.6640625" style="95" customWidth="1"/>
    <col min="4613" max="4613" width="10.109375" style="95" bestFit="1" customWidth="1"/>
    <col min="4614" max="4614" width="10.109375" style="95" customWidth="1"/>
    <col min="4615" max="4615" width="13.109375" style="95" bestFit="1" customWidth="1"/>
    <col min="4616" max="4616" width="12.88671875" style="95" bestFit="1" customWidth="1"/>
    <col min="4617" max="4617" width="11.33203125" style="95" bestFit="1" customWidth="1"/>
    <col min="4618" max="4618" width="5.88671875" style="95" bestFit="1" customWidth="1"/>
    <col min="4619" max="4619" width="4.6640625" style="95" bestFit="1" customWidth="1"/>
    <col min="4620" max="4620" width="5.44140625" style="95" bestFit="1" customWidth="1"/>
    <col min="4621" max="4621" width="4.6640625" style="95" customWidth="1"/>
    <col min="4622" max="4622" width="5.88671875" style="95" customWidth="1"/>
    <col min="4623" max="4623" width="5.44140625" style="95" bestFit="1" customWidth="1"/>
    <col min="4624" max="4624" width="6.44140625" style="95" customWidth="1"/>
    <col min="4625" max="4625" width="5.6640625" style="95" bestFit="1" customWidth="1"/>
    <col min="4626" max="4626" width="5.6640625" style="95" customWidth="1"/>
    <col min="4627" max="4627" width="7.33203125" style="95" bestFit="1" customWidth="1"/>
    <col min="4628" max="4628" width="9" style="95" bestFit="1" customWidth="1"/>
    <col min="4629" max="4629" width="9.88671875" style="95" bestFit="1" customWidth="1"/>
    <col min="4630" max="4865" width="10.44140625" style="95"/>
    <col min="4866" max="4866" width="4.6640625" style="95" customWidth="1"/>
    <col min="4867" max="4867" width="0" style="95" hidden="1" customWidth="1"/>
    <col min="4868" max="4868" width="8.6640625" style="95" customWidth="1"/>
    <col min="4869" max="4869" width="10.109375" style="95" bestFit="1" customWidth="1"/>
    <col min="4870" max="4870" width="10.109375" style="95" customWidth="1"/>
    <col min="4871" max="4871" width="13.109375" style="95" bestFit="1" customWidth="1"/>
    <col min="4872" max="4872" width="12.88671875" style="95" bestFit="1" customWidth="1"/>
    <col min="4873" max="4873" width="11.33203125" style="95" bestFit="1" customWidth="1"/>
    <col min="4874" max="4874" width="5.88671875" style="95" bestFit="1" customWidth="1"/>
    <col min="4875" max="4875" width="4.6640625" style="95" bestFit="1" customWidth="1"/>
    <col min="4876" max="4876" width="5.44140625" style="95" bestFit="1" customWidth="1"/>
    <col min="4877" max="4877" width="4.6640625" style="95" customWidth="1"/>
    <col min="4878" max="4878" width="5.88671875" style="95" customWidth="1"/>
    <col min="4879" max="4879" width="5.44140625" style="95" bestFit="1" customWidth="1"/>
    <col min="4880" max="4880" width="6.44140625" style="95" customWidth="1"/>
    <col min="4881" max="4881" width="5.6640625" style="95" bestFit="1" customWidth="1"/>
    <col min="4882" max="4882" width="5.6640625" style="95" customWidth="1"/>
    <col min="4883" max="4883" width="7.33203125" style="95" bestFit="1" customWidth="1"/>
    <col min="4884" max="4884" width="9" style="95" bestFit="1" customWidth="1"/>
    <col min="4885" max="4885" width="9.88671875" style="95" bestFit="1" customWidth="1"/>
    <col min="4886" max="5121" width="10.44140625" style="95"/>
    <col min="5122" max="5122" width="4.6640625" style="95" customWidth="1"/>
    <col min="5123" max="5123" width="0" style="95" hidden="1" customWidth="1"/>
    <col min="5124" max="5124" width="8.6640625" style="95" customWidth="1"/>
    <col min="5125" max="5125" width="10.109375" style="95" bestFit="1" customWidth="1"/>
    <col min="5126" max="5126" width="10.109375" style="95" customWidth="1"/>
    <col min="5127" max="5127" width="13.109375" style="95" bestFit="1" customWidth="1"/>
    <col min="5128" max="5128" width="12.88671875" style="95" bestFit="1" customWidth="1"/>
    <col min="5129" max="5129" width="11.33203125" style="95" bestFit="1" customWidth="1"/>
    <col min="5130" max="5130" width="5.88671875" style="95" bestFit="1" customWidth="1"/>
    <col min="5131" max="5131" width="4.6640625" style="95" bestFit="1" customWidth="1"/>
    <col min="5132" max="5132" width="5.44140625" style="95" bestFit="1" customWidth="1"/>
    <col min="5133" max="5133" width="4.6640625" style="95" customWidth="1"/>
    <col min="5134" max="5134" width="5.88671875" style="95" customWidth="1"/>
    <col min="5135" max="5135" width="5.44140625" style="95" bestFit="1" customWidth="1"/>
    <col min="5136" max="5136" width="6.44140625" style="95" customWidth="1"/>
    <col min="5137" max="5137" width="5.6640625" style="95" bestFit="1" customWidth="1"/>
    <col min="5138" max="5138" width="5.6640625" style="95" customWidth="1"/>
    <col min="5139" max="5139" width="7.33203125" style="95" bestFit="1" customWidth="1"/>
    <col min="5140" max="5140" width="9" style="95" bestFit="1" customWidth="1"/>
    <col min="5141" max="5141" width="9.88671875" style="95" bestFit="1" customWidth="1"/>
    <col min="5142" max="5377" width="10.44140625" style="95"/>
    <col min="5378" max="5378" width="4.6640625" style="95" customWidth="1"/>
    <col min="5379" max="5379" width="0" style="95" hidden="1" customWidth="1"/>
    <col min="5380" max="5380" width="8.6640625" style="95" customWidth="1"/>
    <col min="5381" max="5381" width="10.109375" style="95" bestFit="1" customWidth="1"/>
    <col min="5382" max="5382" width="10.109375" style="95" customWidth="1"/>
    <col min="5383" max="5383" width="13.109375" style="95" bestFit="1" customWidth="1"/>
    <col min="5384" max="5384" width="12.88671875" style="95" bestFit="1" customWidth="1"/>
    <col min="5385" max="5385" width="11.33203125" style="95" bestFit="1" customWidth="1"/>
    <col min="5386" max="5386" width="5.88671875" style="95" bestFit="1" customWidth="1"/>
    <col min="5387" max="5387" width="4.6640625" style="95" bestFit="1" customWidth="1"/>
    <col min="5388" max="5388" width="5.44140625" style="95" bestFit="1" customWidth="1"/>
    <col min="5389" max="5389" width="4.6640625" style="95" customWidth="1"/>
    <col min="5390" max="5390" width="5.88671875" style="95" customWidth="1"/>
    <col min="5391" max="5391" width="5.44140625" style="95" bestFit="1" customWidth="1"/>
    <col min="5392" max="5392" width="6.44140625" style="95" customWidth="1"/>
    <col min="5393" max="5393" width="5.6640625" style="95" bestFit="1" customWidth="1"/>
    <col min="5394" max="5394" width="5.6640625" style="95" customWidth="1"/>
    <col min="5395" max="5395" width="7.33203125" style="95" bestFit="1" customWidth="1"/>
    <col min="5396" max="5396" width="9" style="95" bestFit="1" customWidth="1"/>
    <col min="5397" max="5397" width="9.88671875" style="95" bestFit="1" customWidth="1"/>
    <col min="5398" max="5633" width="10.44140625" style="95"/>
    <col min="5634" max="5634" width="4.6640625" style="95" customWidth="1"/>
    <col min="5635" max="5635" width="0" style="95" hidden="1" customWidth="1"/>
    <col min="5636" max="5636" width="8.6640625" style="95" customWidth="1"/>
    <col min="5637" max="5637" width="10.109375" style="95" bestFit="1" customWidth="1"/>
    <col min="5638" max="5638" width="10.109375" style="95" customWidth="1"/>
    <col min="5639" max="5639" width="13.109375" style="95" bestFit="1" customWidth="1"/>
    <col min="5640" max="5640" width="12.88671875" style="95" bestFit="1" customWidth="1"/>
    <col min="5641" max="5641" width="11.33203125" style="95" bestFit="1" customWidth="1"/>
    <col min="5642" max="5642" width="5.88671875" style="95" bestFit="1" customWidth="1"/>
    <col min="5643" max="5643" width="4.6640625" style="95" bestFit="1" customWidth="1"/>
    <col min="5644" max="5644" width="5.44140625" style="95" bestFit="1" customWidth="1"/>
    <col min="5645" max="5645" width="4.6640625" style="95" customWidth="1"/>
    <col min="5646" max="5646" width="5.88671875" style="95" customWidth="1"/>
    <col min="5647" max="5647" width="5.44140625" style="95" bestFit="1" customWidth="1"/>
    <col min="5648" max="5648" width="6.44140625" style="95" customWidth="1"/>
    <col min="5649" max="5649" width="5.6640625" style="95" bestFit="1" customWidth="1"/>
    <col min="5650" max="5650" width="5.6640625" style="95" customWidth="1"/>
    <col min="5651" max="5651" width="7.33203125" style="95" bestFit="1" customWidth="1"/>
    <col min="5652" max="5652" width="9" style="95" bestFit="1" customWidth="1"/>
    <col min="5653" max="5653" width="9.88671875" style="95" bestFit="1" customWidth="1"/>
    <col min="5654" max="5889" width="10.44140625" style="95"/>
    <col min="5890" max="5890" width="4.6640625" style="95" customWidth="1"/>
    <col min="5891" max="5891" width="0" style="95" hidden="1" customWidth="1"/>
    <col min="5892" max="5892" width="8.6640625" style="95" customWidth="1"/>
    <col min="5893" max="5893" width="10.109375" style="95" bestFit="1" customWidth="1"/>
    <col min="5894" max="5894" width="10.109375" style="95" customWidth="1"/>
    <col min="5895" max="5895" width="13.109375" style="95" bestFit="1" customWidth="1"/>
    <col min="5896" max="5896" width="12.88671875" style="95" bestFit="1" customWidth="1"/>
    <col min="5897" max="5897" width="11.33203125" style="95" bestFit="1" customWidth="1"/>
    <col min="5898" max="5898" width="5.88671875" style="95" bestFit="1" customWidth="1"/>
    <col min="5899" max="5899" width="4.6640625" style="95" bestFit="1" customWidth="1"/>
    <col min="5900" max="5900" width="5.44140625" style="95" bestFit="1" customWidth="1"/>
    <col min="5901" max="5901" width="4.6640625" style="95" customWidth="1"/>
    <col min="5902" max="5902" width="5.88671875" style="95" customWidth="1"/>
    <col min="5903" max="5903" width="5.44140625" style="95" bestFit="1" customWidth="1"/>
    <col min="5904" max="5904" width="6.44140625" style="95" customWidth="1"/>
    <col min="5905" max="5905" width="5.6640625" style="95" bestFit="1" customWidth="1"/>
    <col min="5906" max="5906" width="5.6640625" style="95" customWidth="1"/>
    <col min="5907" max="5907" width="7.33203125" style="95" bestFit="1" customWidth="1"/>
    <col min="5908" max="5908" width="9" style="95" bestFit="1" customWidth="1"/>
    <col min="5909" max="5909" width="9.88671875" style="95" bestFit="1" customWidth="1"/>
    <col min="5910" max="6145" width="10.44140625" style="95"/>
    <col min="6146" max="6146" width="4.6640625" style="95" customWidth="1"/>
    <col min="6147" max="6147" width="0" style="95" hidden="1" customWidth="1"/>
    <col min="6148" max="6148" width="8.6640625" style="95" customWidth="1"/>
    <col min="6149" max="6149" width="10.109375" style="95" bestFit="1" customWidth="1"/>
    <col min="6150" max="6150" width="10.109375" style="95" customWidth="1"/>
    <col min="6151" max="6151" width="13.109375" style="95" bestFit="1" customWidth="1"/>
    <col min="6152" max="6152" width="12.88671875" style="95" bestFit="1" customWidth="1"/>
    <col min="6153" max="6153" width="11.33203125" style="95" bestFit="1" customWidth="1"/>
    <col min="6154" max="6154" width="5.88671875" style="95" bestFit="1" customWidth="1"/>
    <col min="6155" max="6155" width="4.6640625" style="95" bestFit="1" customWidth="1"/>
    <col min="6156" max="6156" width="5.44140625" style="95" bestFit="1" customWidth="1"/>
    <col min="6157" max="6157" width="4.6640625" style="95" customWidth="1"/>
    <col min="6158" max="6158" width="5.88671875" style="95" customWidth="1"/>
    <col min="6159" max="6159" width="5.44140625" style="95" bestFit="1" customWidth="1"/>
    <col min="6160" max="6160" width="6.44140625" style="95" customWidth="1"/>
    <col min="6161" max="6161" width="5.6640625" style="95" bestFit="1" customWidth="1"/>
    <col min="6162" max="6162" width="5.6640625" style="95" customWidth="1"/>
    <col min="6163" max="6163" width="7.33203125" style="95" bestFit="1" customWidth="1"/>
    <col min="6164" max="6164" width="9" style="95" bestFit="1" customWidth="1"/>
    <col min="6165" max="6165" width="9.88671875" style="95" bestFit="1" customWidth="1"/>
    <col min="6166" max="6401" width="10.44140625" style="95"/>
    <col min="6402" max="6402" width="4.6640625" style="95" customWidth="1"/>
    <col min="6403" max="6403" width="0" style="95" hidden="1" customWidth="1"/>
    <col min="6404" max="6404" width="8.6640625" style="95" customWidth="1"/>
    <col min="6405" max="6405" width="10.109375" style="95" bestFit="1" customWidth="1"/>
    <col min="6406" max="6406" width="10.109375" style="95" customWidth="1"/>
    <col min="6407" max="6407" width="13.109375" style="95" bestFit="1" customWidth="1"/>
    <col min="6408" max="6408" width="12.88671875" style="95" bestFit="1" customWidth="1"/>
    <col min="6409" max="6409" width="11.33203125" style="95" bestFit="1" customWidth="1"/>
    <col min="6410" max="6410" width="5.88671875" style="95" bestFit="1" customWidth="1"/>
    <col min="6411" max="6411" width="4.6640625" style="95" bestFit="1" customWidth="1"/>
    <col min="6412" max="6412" width="5.44140625" style="95" bestFit="1" customWidth="1"/>
    <col min="6413" max="6413" width="4.6640625" style="95" customWidth="1"/>
    <col min="6414" max="6414" width="5.88671875" style="95" customWidth="1"/>
    <col min="6415" max="6415" width="5.44140625" style="95" bestFit="1" customWidth="1"/>
    <col min="6416" max="6416" width="6.44140625" style="95" customWidth="1"/>
    <col min="6417" max="6417" width="5.6640625" style="95" bestFit="1" customWidth="1"/>
    <col min="6418" max="6418" width="5.6640625" style="95" customWidth="1"/>
    <col min="6419" max="6419" width="7.33203125" style="95" bestFit="1" customWidth="1"/>
    <col min="6420" max="6420" width="9" style="95" bestFit="1" customWidth="1"/>
    <col min="6421" max="6421" width="9.88671875" style="95" bestFit="1" customWidth="1"/>
    <col min="6422" max="6657" width="10.44140625" style="95"/>
    <col min="6658" max="6658" width="4.6640625" style="95" customWidth="1"/>
    <col min="6659" max="6659" width="0" style="95" hidden="1" customWidth="1"/>
    <col min="6660" max="6660" width="8.6640625" style="95" customWidth="1"/>
    <col min="6661" max="6661" width="10.109375" style="95" bestFit="1" customWidth="1"/>
    <col min="6662" max="6662" width="10.109375" style="95" customWidth="1"/>
    <col min="6663" max="6663" width="13.109375" style="95" bestFit="1" customWidth="1"/>
    <col min="6664" max="6664" width="12.88671875" style="95" bestFit="1" customWidth="1"/>
    <col min="6665" max="6665" width="11.33203125" style="95" bestFit="1" customWidth="1"/>
    <col min="6666" max="6666" width="5.88671875" style="95" bestFit="1" customWidth="1"/>
    <col min="6667" max="6667" width="4.6640625" style="95" bestFit="1" customWidth="1"/>
    <col min="6668" max="6668" width="5.44140625" style="95" bestFit="1" customWidth="1"/>
    <col min="6669" max="6669" width="4.6640625" style="95" customWidth="1"/>
    <col min="6670" max="6670" width="5.88671875" style="95" customWidth="1"/>
    <col min="6671" max="6671" width="5.44140625" style="95" bestFit="1" customWidth="1"/>
    <col min="6672" max="6672" width="6.44140625" style="95" customWidth="1"/>
    <col min="6673" max="6673" width="5.6640625" style="95" bestFit="1" customWidth="1"/>
    <col min="6674" max="6674" width="5.6640625" style="95" customWidth="1"/>
    <col min="6675" max="6675" width="7.33203125" style="95" bestFit="1" customWidth="1"/>
    <col min="6676" max="6676" width="9" style="95" bestFit="1" customWidth="1"/>
    <col min="6677" max="6677" width="9.88671875" style="95" bestFit="1" customWidth="1"/>
    <col min="6678" max="6913" width="10.44140625" style="95"/>
    <col min="6914" max="6914" width="4.6640625" style="95" customWidth="1"/>
    <col min="6915" max="6915" width="0" style="95" hidden="1" customWidth="1"/>
    <col min="6916" max="6916" width="8.6640625" style="95" customWidth="1"/>
    <col min="6917" max="6917" width="10.109375" style="95" bestFit="1" customWidth="1"/>
    <col min="6918" max="6918" width="10.109375" style="95" customWidth="1"/>
    <col min="6919" max="6919" width="13.109375" style="95" bestFit="1" customWidth="1"/>
    <col min="6920" max="6920" width="12.88671875" style="95" bestFit="1" customWidth="1"/>
    <col min="6921" max="6921" width="11.33203125" style="95" bestFit="1" customWidth="1"/>
    <col min="6922" max="6922" width="5.88671875" style="95" bestFit="1" customWidth="1"/>
    <col min="6923" max="6923" width="4.6640625" style="95" bestFit="1" customWidth="1"/>
    <col min="6924" max="6924" width="5.44140625" style="95" bestFit="1" customWidth="1"/>
    <col min="6925" max="6925" width="4.6640625" style="95" customWidth="1"/>
    <col min="6926" max="6926" width="5.88671875" style="95" customWidth="1"/>
    <col min="6927" max="6927" width="5.44140625" style="95" bestFit="1" customWidth="1"/>
    <col min="6928" max="6928" width="6.44140625" style="95" customWidth="1"/>
    <col min="6929" max="6929" width="5.6640625" style="95" bestFit="1" customWidth="1"/>
    <col min="6930" max="6930" width="5.6640625" style="95" customWidth="1"/>
    <col min="6931" max="6931" width="7.33203125" style="95" bestFit="1" customWidth="1"/>
    <col min="6932" max="6932" width="9" style="95" bestFit="1" customWidth="1"/>
    <col min="6933" max="6933" width="9.88671875" style="95" bestFit="1" customWidth="1"/>
    <col min="6934" max="7169" width="10.44140625" style="95"/>
    <col min="7170" max="7170" width="4.6640625" style="95" customWidth="1"/>
    <col min="7171" max="7171" width="0" style="95" hidden="1" customWidth="1"/>
    <col min="7172" max="7172" width="8.6640625" style="95" customWidth="1"/>
    <col min="7173" max="7173" width="10.109375" style="95" bestFit="1" customWidth="1"/>
    <col min="7174" max="7174" width="10.109375" style="95" customWidth="1"/>
    <col min="7175" max="7175" width="13.109375" style="95" bestFit="1" customWidth="1"/>
    <col min="7176" max="7176" width="12.88671875" style="95" bestFit="1" customWidth="1"/>
    <col min="7177" max="7177" width="11.33203125" style="95" bestFit="1" customWidth="1"/>
    <col min="7178" max="7178" width="5.88671875" style="95" bestFit="1" customWidth="1"/>
    <col min="7179" max="7179" width="4.6640625" style="95" bestFit="1" customWidth="1"/>
    <col min="7180" max="7180" width="5.44140625" style="95" bestFit="1" customWidth="1"/>
    <col min="7181" max="7181" width="4.6640625" style="95" customWidth="1"/>
    <col min="7182" max="7182" width="5.88671875" style="95" customWidth="1"/>
    <col min="7183" max="7183" width="5.44140625" style="95" bestFit="1" customWidth="1"/>
    <col min="7184" max="7184" width="6.44140625" style="95" customWidth="1"/>
    <col min="7185" max="7185" width="5.6640625" style="95" bestFit="1" customWidth="1"/>
    <col min="7186" max="7186" width="5.6640625" style="95" customWidth="1"/>
    <col min="7187" max="7187" width="7.33203125" style="95" bestFit="1" customWidth="1"/>
    <col min="7188" max="7188" width="9" style="95" bestFit="1" customWidth="1"/>
    <col min="7189" max="7189" width="9.88671875" style="95" bestFit="1" customWidth="1"/>
    <col min="7190" max="7425" width="10.44140625" style="95"/>
    <col min="7426" max="7426" width="4.6640625" style="95" customWidth="1"/>
    <col min="7427" max="7427" width="0" style="95" hidden="1" customWidth="1"/>
    <col min="7428" max="7428" width="8.6640625" style="95" customWidth="1"/>
    <col min="7429" max="7429" width="10.109375" style="95" bestFit="1" customWidth="1"/>
    <col min="7430" max="7430" width="10.109375" style="95" customWidth="1"/>
    <col min="7431" max="7431" width="13.109375" style="95" bestFit="1" customWidth="1"/>
    <col min="7432" max="7432" width="12.88671875" style="95" bestFit="1" customWidth="1"/>
    <col min="7433" max="7433" width="11.33203125" style="95" bestFit="1" customWidth="1"/>
    <col min="7434" max="7434" width="5.88671875" style="95" bestFit="1" customWidth="1"/>
    <col min="7435" max="7435" width="4.6640625" style="95" bestFit="1" customWidth="1"/>
    <col min="7436" max="7436" width="5.44140625" style="95" bestFit="1" customWidth="1"/>
    <col min="7437" max="7437" width="4.6640625" style="95" customWidth="1"/>
    <col min="7438" max="7438" width="5.88671875" style="95" customWidth="1"/>
    <col min="7439" max="7439" width="5.44140625" style="95" bestFit="1" customWidth="1"/>
    <col min="7440" max="7440" width="6.44140625" style="95" customWidth="1"/>
    <col min="7441" max="7441" width="5.6640625" style="95" bestFit="1" customWidth="1"/>
    <col min="7442" max="7442" width="5.6640625" style="95" customWidth="1"/>
    <col min="7443" max="7443" width="7.33203125" style="95" bestFit="1" customWidth="1"/>
    <col min="7444" max="7444" width="9" style="95" bestFit="1" customWidth="1"/>
    <col min="7445" max="7445" width="9.88671875" style="95" bestFit="1" customWidth="1"/>
    <col min="7446" max="7681" width="10.44140625" style="95"/>
    <col min="7682" max="7682" width="4.6640625" style="95" customWidth="1"/>
    <col min="7683" max="7683" width="0" style="95" hidden="1" customWidth="1"/>
    <col min="7684" max="7684" width="8.6640625" style="95" customWidth="1"/>
    <col min="7685" max="7685" width="10.109375" style="95" bestFit="1" customWidth="1"/>
    <col min="7686" max="7686" width="10.109375" style="95" customWidth="1"/>
    <col min="7687" max="7687" width="13.109375" style="95" bestFit="1" customWidth="1"/>
    <col min="7688" max="7688" width="12.88671875" style="95" bestFit="1" customWidth="1"/>
    <col min="7689" max="7689" width="11.33203125" style="95" bestFit="1" customWidth="1"/>
    <col min="7690" max="7690" width="5.88671875" style="95" bestFit="1" customWidth="1"/>
    <col min="7691" max="7691" width="4.6640625" style="95" bestFit="1" customWidth="1"/>
    <col min="7692" max="7692" width="5.44140625" style="95" bestFit="1" customWidth="1"/>
    <col min="7693" max="7693" width="4.6640625" style="95" customWidth="1"/>
    <col min="7694" max="7694" width="5.88671875" style="95" customWidth="1"/>
    <col min="7695" max="7695" width="5.44140625" style="95" bestFit="1" customWidth="1"/>
    <col min="7696" max="7696" width="6.44140625" style="95" customWidth="1"/>
    <col min="7697" max="7697" width="5.6640625" style="95" bestFit="1" customWidth="1"/>
    <col min="7698" max="7698" width="5.6640625" style="95" customWidth="1"/>
    <col min="7699" max="7699" width="7.33203125" style="95" bestFit="1" customWidth="1"/>
    <col min="7700" max="7700" width="9" style="95" bestFit="1" customWidth="1"/>
    <col min="7701" max="7701" width="9.88671875" style="95" bestFit="1" customWidth="1"/>
    <col min="7702" max="7937" width="10.44140625" style="95"/>
    <col min="7938" max="7938" width="4.6640625" style="95" customWidth="1"/>
    <col min="7939" max="7939" width="0" style="95" hidden="1" customWidth="1"/>
    <col min="7940" max="7940" width="8.6640625" style="95" customWidth="1"/>
    <col min="7941" max="7941" width="10.109375" style="95" bestFit="1" customWidth="1"/>
    <col min="7942" max="7942" width="10.109375" style="95" customWidth="1"/>
    <col min="7943" max="7943" width="13.109375" style="95" bestFit="1" customWidth="1"/>
    <col min="7944" max="7944" width="12.88671875" style="95" bestFit="1" customWidth="1"/>
    <col min="7945" max="7945" width="11.33203125" style="95" bestFit="1" customWidth="1"/>
    <col min="7946" max="7946" width="5.88671875" style="95" bestFit="1" customWidth="1"/>
    <col min="7947" max="7947" width="4.6640625" style="95" bestFit="1" customWidth="1"/>
    <col min="7948" max="7948" width="5.44140625" style="95" bestFit="1" customWidth="1"/>
    <col min="7949" max="7949" width="4.6640625" style="95" customWidth="1"/>
    <col min="7950" max="7950" width="5.88671875" style="95" customWidth="1"/>
    <col min="7951" max="7951" width="5.44140625" style="95" bestFit="1" customWidth="1"/>
    <col min="7952" max="7952" width="6.44140625" style="95" customWidth="1"/>
    <col min="7953" max="7953" width="5.6640625" style="95" bestFit="1" customWidth="1"/>
    <col min="7954" max="7954" width="5.6640625" style="95" customWidth="1"/>
    <col min="7955" max="7955" width="7.33203125" style="95" bestFit="1" customWidth="1"/>
    <col min="7956" max="7956" width="9" style="95" bestFit="1" customWidth="1"/>
    <col min="7957" max="7957" width="9.88671875" style="95" bestFit="1" customWidth="1"/>
    <col min="7958" max="8193" width="10.44140625" style="95"/>
    <col min="8194" max="8194" width="4.6640625" style="95" customWidth="1"/>
    <col min="8195" max="8195" width="0" style="95" hidden="1" customWidth="1"/>
    <col min="8196" max="8196" width="8.6640625" style="95" customWidth="1"/>
    <col min="8197" max="8197" width="10.109375" style="95" bestFit="1" customWidth="1"/>
    <col min="8198" max="8198" width="10.109375" style="95" customWidth="1"/>
    <col min="8199" max="8199" width="13.109375" style="95" bestFit="1" customWidth="1"/>
    <col min="8200" max="8200" width="12.88671875" style="95" bestFit="1" customWidth="1"/>
    <col min="8201" max="8201" width="11.33203125" style="95" bestFit="1" customWidth="1"/>
    <col min="8202" max="8202" width="5.88671875" style="95" bestFit="1" customWidth="1"/>
    <col min="8203" max="8203" width="4.6640625" style="95" bestFit="1" customWidth="1"/>
    <col min="8204" max="8204" width="5.44140625" style="95" bestFit="1" customWidth="1"/>
    <col min="8205" max="8205" width="4.6640625" style="95" customWidth="1"/>
    <col min="8206" max="8206" width="5.88671875" style="95" customWidth="1"/>
    <col min="8207" max="8207" width="5.44140625" style="95" bestFit="1" customWidth="1"/>
    <col min="8208" max="8208" width="6.44140625" style="95" customWidth="1"/>
    <col min="8209" max="8209" width="5.6640625" style="95" bestFit="1" customWidth="1"/>
    <col min="8210" max="8210" width="5.6640625" style="95" customWidth="1"/>
    <col min="8211" max="8211" width="7.33203125" style="95" bestFit="1" customWidth="1"/>
    <col min="8212" max="8212" width="9" style="95" bestFit="1" customWidth="1"/>
    <col min="8213" max="8213" width="9.88671875" style="95" bestFit="1" customWidth="1"/>
    <col min="8214" max="8449" width="10.44140625" style="95"/>
    <col min="8450" max="8450" width="4.6640625" style="95" customWidth="1"/>
    <col min="8451" max="8451" width="0" style="95" hidden="1" customWidth="1"/>
    <col min="8452" max="8452" width="8.6640625" style="95" customWidth="1"/>
    <col min="8453" max="8453" width="10.109375" style="95" bestFit="1" customWidth="1"/>
    <col min="8454" max="8454" width="10.109375" style="95" customWidth="1"/>
    <col min="8455" max="8455" width="13.109375" style="95" bestFit="1" customWidth="1"/>
    <col min="8456" max="8456" width="12.88671875" style="95" bestFit="1" customWidth="1"/>
    <col min="8457" max="8457" width="11.33203125" style="95" bestFit="1" customWidth="1"/>
    <col min="8458" max="8458" width="5.88671875" style="95" bestFit="1" customWidth="1"/>
    <col min="8459" max="8459" width="4.6640625" style="95" bestFit="1" customWidth="1"/>
    <col min="8460" max="8460" width="5.44140625" style="95" bestFit="1" customWidth="1"/>
    <col min="8461" max="8461" width="4.6640625" style="95" customWidth="1"/>
    <col min="8462" max="8462" width="5.88671875" style="95" customWidth="1"/>
    <col min="8463" max="8463" width="5.44140625" style="95" bestFit="1" customWidth="1"/>
    <col min="8464" max="8464" width="6.44140625" style="95" customWidth="1"/>
    <col min="8465" max="8465" width="5.6640625" style="95" bestFit="1" customWidth="1"/>
    <col min="8466" max="8466" width="5.6640625" style="95" customWidth="1"/>
    <col min="8467" max="8467" width="7.33203125" style="95" bestFit="1" customWidth="1"/>
    <col min="8468" max="8468" width="9" style="95" bestFit="1" customWidth="1"/>
    <col min="8469" max="8469" width="9.88671875" style="95" bestFit="1" customWidth="1"/>
    <col min="8470" max="8705" width="10.44140625" style="95"/>
    <col min="8706" max="8706" width="4.6640625" style="95" customWidth="1"/>
    <col min="8707" max="8707" width="0" style="95" hidden="1" customWidth="1"/>
    <col min="8708" max="8708" width="8.6640625" style="95" customWidth="1"/>
    <col min="8709" max="8709" width="10.109375" style="95" bestFit="1" customWidth="1"/>
    <col min="8710" max="8710" width="10.109375" style="95" customWidth="1"/>
    <col min="8711" max="8711" width="13.109375" style="95" bestFit="1" customWidth="1"/>
    <col min="8712" max="8712" width="12.88671875" style="95" bestFit="1" customWidth="1"/>
    <col min="8713" max="8713" width="11.33203125" style="95" bestFit="1" customWidth="1"/>
    <col min="8714" max="8714" width="5.88671875" style="95" bestFit="1" customWidth="1"/>
    <col min="8715" max="8715" width="4.6640625" style="95" bestFit="1" customWidth="1"/>
    <col min="8716" max="8716" width="5.44140625" style="95" bestFit="1" customWidth="1"/>
    <col min="8717" max="8717" width="4.6640625" style="95" customWidth="1"/>
    <col min="8718" max="8718" width="5.88671875" style="95" customWidth="1"/>
    <col min="8719" max="8719" width="5.44140625" style="95" bestFit="1" customWidth="1"/>
    <col min="8720" max="8720" width="6.44140625" style="95" customWidth="1"/>
    <col min="8721" max="8721" width="5.6640625" style="95" bestFit="1" customWidth="1"/>
    <col min="8722" max="8722" width="5.6640625" style="95" customWidth="1"/>
    <col min="8723" max="8723" width="7.33203125" style="95" bestFit="1" customWidth="1"/>
    <col min="8724" max="8724" width="9" style="95" bestFit="1" customWidth="1"/>
    <col min="8725" max="8725" width="9.88671875" style="95" bestFit="1" customWidth="1"/>
    <col min="8726" max="8961" width="10.44140625" style="95"/>
    <col min="8962" max="8962" width="4.6640625" style="95" customWidth="1"/>
    <col min="8963" max="8963" width="0" style="95" hidden="1" customWidth="1"/>
    <col min="8964" max="8964" width="8.6640625" style="95" customWidth="1"/>
    <col min="8965" max="8965" width="10.109375" style="95" bestFit="1" customWidth="1"/>
    <col min="8966" max="8966" width="10.109375" style="95" customWidth="1"/>
    <col min="8967" max="8967" width="13.109375" style="95" bestFit="1" customWidth="1"/>
    <col min="8968" max="8968" width="12.88671875" style="95" bestFit="1" customWidth="1"/>
    <col min="8969" max="8969" width="11.33203125" style="95" bestFit="1" customWidth="1"/>
    <col min="8970" max="8970" width="5.88671875" style="95" bestFit="1" customWidth="1"/>
    <col min="8971" max="8971" width="4.6640625" style="95" bestFit="1" customWidth="1"/>
    <col min="8972" max="8972" width="5.44140625" style="95" bestFit="1" customWidth="1"/>
    <col min="8973" max="8973" width="4.6640625" style="95" customWidth="1"/>
    <col min="8974" max="8974" width="5.88671875" style="95" customWidth="1"/>
    <col min="8975" max="8975" width="5.44140625" style="95" bestFit="1" customWidth="1"/>
    <col min="8976" max="8976" width="6.44140625" style="95" customWidth="1"/>
    <col min="8977" max="8977" width="5.6640625" style="95" bestFit="1" customWidth="1"/>
    <col min="8978" max="8978" width="5.6640625" style="95" customWidth="1"/>
    <col min="8979" max="8979" width="7.33203125" style="95" bestFit="1" customWidth="1"/>
    <col min="8980" max="8980" width="9" style="95" bestFit="1" customWidth="1"/>
    <col min="8981" max="8981" width="9.88671875" style="95" bestFit="1" customWidth="1"/>
    <col min="8982" max="9217" width="10.44140625" style="95"/>
    <col min="9218" max="9218" width="4.6640625" style="95" customWidth="1"/>
    <col min="9219" max="9219" width="0" style="95" hidden="1" customWidth="1"/>
    <col min="9220" max="9220" width="8.6640625" style="95" customWidth="1"/>
    <col min="9221" max="9221" width="10.109375" style="95" bestFit="1" customWidth="1"/>
    <col min="9222" max="9222" width="10.109375" style="95" customWidth="1"/>
    <col min="9223" max="9223" width="13.109375" style="95" bestFit="1" customWidth="1"/>
    <col min="9224" max="9224" width="12.88671875" style="95" bestFit="1" customWidth="1"/>
    <col min="9225" max="9225" width="11.33203125" style="95" bestFit="1" customWidth="1"/>
    <col min="9226" max="9226" width="5.88671875" style="95" bestFit="1" customWidth="1"/>
    <col min="9227" max="9227" width="4.6640625" style="95" bestFit="1" customWidth="1"/>
    <col min="9228" max="9228" width="5.44140625" style="95" bestFit="1" customWidth="1"/>
    <col min="9229" max="9229" width="4.6640625" style="95" customWidth="1"/>
    <col min="9230" max="9230" width="5.88671875" style="95" customWidth="1"/>
    <col min="9231" max="9231" width="5.44140625" style="95" bestFit="1" customWidth="1"/>
    <col min="9232" max="9232" width="6.44140625" style="95" customWidth="1"/>
    <col min="9233" max="9233" width="5.6640625" style="95" bestFit="1" customWidth="1"/>
    <col min="9234" max="9234" width="5.6640625" style="95" customWidth="1"/>
    <col min="9235" max="9235" width="7.33203125" style="95" bestFit="1" customWidth="1"/>
    <col min="9236" max="9236" width="9" style="95" bestFit="1" customWidth="1"/>
    <col min="9237" max="9237" width="9.88671875" style="95" bestFit="1" customWidth="1"/>
    <col min="9238" max="9473" width="10.44140625" style="95"/>
    <col min="9474" max="9474" width="4.6640625" style="95" customWidth="1"/>
    <col min="9475" max="9475" width="0" style="95" hidden="1" customWidth="1"/>
    <col min="9476" max="9476" width="8.6640625" style="95" customWidth="1"/>
    <col min="9477" max="9477" width="10.109375" style="95" bestFit="1" customWidth="1"/>
    <col min="9478" max="9478" width="10.109375" style="95" customWidth="1"/>
    <col min="9479" max="9479" width="13.109375" style="95" bestFit="1" customWidth="1"/>
    <col min="9480" max="9480" width="12.88671875" style="95" bestFit="1" customWidth="1"/>
    <col min="9481" max="9481" width="11.33203125" style="95" bestFit="1" customWidth="1"/>
    <col min="9482" max="9482" width="5.88671875" style="95" bestFit="1" customWidth="1"/>
    <col min="9483" max="9483" width="4.6640625" style="95" bestFit="1" customWidth="1"/>
    <col min="9484" max="9484" width="5.44140625" style="95" bestFit="1" customWidth="1"/>
    <col min="9485" max="9485" width="4.6640625" style="95" customWidth="1"/>
    <col min="9486" max="9486" width="5.88671875" style="95" customWidth="1"/>
    <col min="9487" max="9487" width="5.44140625" style="95" bestFit="1" customWidth="1"/>
    <col min="9488" max="9488" width="6.44140625" style="95" customWidth="1"/>
    <col min="9489" max="9489" width="5.6640625" style="95" bestFit="1" customWidth="1"/>
    <col min="9490" max="9490" width="5.6640625" style="95" customWidth="1"/>
    <col min="9491" max="9491" width="7.33203125" style="95" bestFit="1" customWidth="1"/>
    <col min="9492" max="9492" width="9" style="95" bestFit="1" customWidth="1"/>
    <col min="9493" max="9493" width="9.88671875" style="95" bestFit="1" customWidth="1"/>
    <col min="9494" max="9729" width="10.44140625" style="95"/>
    <col min="9730" max="9730" width="4.6640625" style="95" customWidth="1"/>
    <col min="9731" max="9731" width="0" style="95" hidden="1" customWidth="1"/>
    <col min="9732" max="9732" width="8.6640625" style="95" customWidth="1"/>
    <col min="9733" max="9733" width="10.109375" style="95" bestFit="1" customWidth="1"/>
    <col min="9734" max="9734" width="10.109375" style="95" customWidth="1"/>
    <col min="9735" max="9735" width="13.109375" style="95" bestFit="1" customWidth="1"/>
    <col min="9736" max="9736" width="12.88671875" style="95" bestFit="1" customWidth="1"/>
    <col min="9737" max="9737" width="11.33203125" style="95" bestFit="1" customWidth="1"/>
    <col min="9738" max="9738" width="5.88671875" style="95" bestFit="1" customWidth="1"/>
    <col min="9739" max="9739" width="4.6640625" style="95" bestFit="1" customWidth="1"/>
    <col min="9740" max="9740" width="5.44140625" style="95" bestFit="1" customWidth="1"/>
    <col min="9741" max="9741" width="4.6640625" style="95" customWidth="1"/>
    <col min="9742" max="9742" width="5.88671875" style="95" customWidth="1"/>
    <col min="9743" max="9743" width="5.44140625" style="95" bestFit="1" customWidth="1"/>
    <col min="9744" max="9744" width="6.44140625" style="95" customWidth="1"/>
    <col min="9745" max="9745" width="5.6640625" style="95" bestFit="1" customWidth="1"/>
    <col min="9746" max="9746" width="5.6640625" style="95" customWidth="1"/>
    <col min="9747" max="9747" width="7.33203125" style="95" bestFit="1" customWidth="1"/>
    <col min="9748" max="9748" width="9" style="95" bestFit="1" customWidth="1"/>
    <col min="9749" max="9749" width="9.88671875" style="95" bestFit="1" customWidth="1"/>
    <col min="9750" max="9985" width="10.44140625" style="95"/>
    <col min="9986" max="9986" width="4.6640625" style="95" customWidth="1"/>
    <col min="9987" max="9987" width="0" style="95" hidden="1" customWidth="1"/>
    <col min="9988" max="9988" width="8.6640625" style="95" customWidth="1"/>
    <col min="9989" max="9989" width="10.109375" style="95" bestFit="1" customWidth="1"/>
    <col min="9990" max="9990" width="10.109375" style="95" customWidth="1"/>
    <col min="9991" max="9991" width="13.109375" style="95" bestFit="1" customWidth="1"/>
    <col min="9992" max="9992" width="12.88671875" style="95" bestFit="1" customWidth="1"/>
    <col min="9993" max="9993" width="11.33203125" style="95" bestFit="1" customWidth="1"/>
    <col min="9994" max="9994" width="5.88671875" style="95" bestFit="1" customWidth="1"/>
    <col min="9995" max="9995" width="4.6640625" style="95" bestFit="1" customWidth="1"/>
    <col min="9996" max="9996" width="5.44140625" style="95" bestFit="1" customWidth="1"/>
    <col min="9997" max="9997" width="4.6640625" style="95" customWidth="1"/>
    <col min="9998" max="9998" width="5.88671875" style="95" customWidth="1"/>
    <col min="9999" max="9999" width="5.44140625" style="95" bestFit="1" customWidth="1"/>
    <col min="10000" max="10000" width="6.44140625" style="95" customWidth="1"/>
    <col min="10001" max="10001" width="5.6640625" style="95" bestFit="1" customWidth="1"/>
    <col min="10002" max="10002" width="5.6640625" style="95" customWidth="1"/>
    <col min="10003" max="10003" width="7.33203125" style="95" bestFit="1" customWidth="1"/>
    <col min="10004" max="10004" width="9" style="95" bestFit="1" customWidth="1"/>
    <col min="10005" max="10005" width="9.88671875" style="95" bestFit="1" customWidth="1"/>
    <col min="10006" max="10241" width="10.44140625" style="95"/>
    <col min="10242" max="10242" width="4.6640625" style="95" customWidth="1"/>
    <col min="10243" max="10243" width="0" style="95" hidden="1" customWidth="1"/>
    <col min="10244" max="10244" width="8.6640625" style="95" customWidth="1"/>
    <col min="10245" max="10245" width="10.109375" style="95" bestFit="1" customWidth="1"/>
    <col min="10246" max="10246" width="10.109375" style="95" customWidth="1"/>
    <col min="10247" max="10247" width="13.109375" style="95" bestFit="1" customWidth="1"/>
    <col min="10248" max="10248" width="12.88671875" style="95" bestFit="1" customWidth="1"/>
    <col min="10249" max="10249" width="11.33203125" style="95" bestFit="1" customWidth="1"/>
    <col min="10250" max="10250" width="5.88671875" style="95" bestFit="1" customWidth="1"/>
    <col min="10251" max="10251" width="4.6640625" style="95" bestFit="1" customWidth="1"/>
    <col min="10252" max="10252" width="5.44140625" style="95" bestFit="1" customWidth="1"/>
    <col min="10253" max="10253" width="4.6640625" style="95" customWidth="1"/>
    <col min="10254" max="10254" width="5.88671875" style="95" customWidth="1"/>
    <col min="10255" max="10255" width="5.44140625" style="95" bestFit="1" customWidth="1"/>
    <col min="10256" max="10256" width="6.44140625" style="95" customWidth="1"/>
    <col min="10257" max="10257" width="5.6640625" style="95" bestFit="1" customWidth="1"/>
    <col min="10258" max="10258" width="5.6640625" style="95" customWidth="1"/>
    <col min="10259" max="10259" width="7.33203125" style="95" bestFit="1" customWidth="1"/>
    <col min="10260" max="10260" width="9" style="95" bestFit="1" customWidth="1"/>
    <col min="10261" max="10261" width="9.88671875" style="95" bestFit="1" customWidth="1"/>
    <col min="10262" max="10497" width="10.44140625" style="95"/>
    <col min="10498" max="10498" width="4.6640625" style="95" customWidth="1"/>
    <col min="10499" max="10499" width="0" style="95" hidden="1" customWidth="1"/>
    <col min="10500" max="10500" width="8.6640625" style="95" customWidth="1"/>
    <col min="10501" max="10501" width="10.109375" style="95" bestFit="1" customWidth="1"/>
    <col min="10502" max="10502" width="10.109375" style="95" customWidth="1"/>
    <col min="10503" max="10503" width="13.109375" style="95" bestFit="1" customWidth="1"/>
    <col min="10504" max="10504" width="12.88671875" style="95" bestFit="1" customWidth="1"/>
    <col min="10505" max="10505" width="11.33203125" style="95" bestFit="1" customWidth="1"/>
    <col min="10506" max="10506" width="5.88671875" style="95" bestFit="1" customWidth="1"/>
    <col min="10507" max="10507" width="4.6640625" style="95" bestFit="1" customWidth="1"/>
    <col min="10508" max="10508" width="5.44140625" style="95" bestFit="1" customWidth="1"/>
    <col min="10509" max="10509" width="4.6640625" style="95" customWidth="1"/>
    <col min="10510" max="10510" width="5.88671875" style="95" customWidth="1"/>
    <col min="10511" max="10511" width="5.44140625" style="95" bestFit="1" customWidth="1"/>
    <col min="10512" max="10512" width="6.44140625" style="95" customWidth="1"/>
    <col min="10513" max="10513" width="5.6640625" style="95" bestFit="1" customWidth="1"/>
    <col min="10514" max="10514" width="5.6640625" style="95" customWidth="1"/>
    <col min="10515" max="10515" width="7.33203125" style="95" bestFit="1" customWidth="1"/>
    <col min="10516" max="10516" width="9" style="95" bestFit="1" customWidth="1"/>
    <col min="10517" max="10517" width="9.88671875" style="95" bestFit="1" customWidth="1"/>
    <col min="10518" max="10753" width="10.44140625" style="95"/>
    <col min="10754" max="10754" width="4.6640625" style="95" customWidth="1"/>
    <col min="10755" max="10755" width="0" style="95" hidden="1" customWidth="1"/>
    <col min="10756" max="10756" width="8.6640625" style="95" customWidth="1"/>
    <col min="10757" max="10757" width="10.109375" style="95" bestFit="1" customWidth="1"/>
    <col min="10758" max="10758" width="10.109375" style="95" customWidth="1"/>
    <col min="10759" max="10759" width="13.109375" style="95" bestFit="1" customWidth="1"/>
    <col min="10760" max="10760" width="12.88671875" style="95" bestFit="1" customWidth="1"/>
    <col min="10761" max="10761" width="11.33203125" style="95" bestFit="1" customWidth="1"/>
    <col min="10762" max="10762" width="5.88671875" style="95" bestFit="1" customWidth="1"/>
    <col min="10763" max="10763" width="4.6640625" style="95" bestFit="1" customWidth="1"/>
    <col min="10764" max="10764" width="5.44140625" style="95" bestFit="1" customWidth="1"/>
    <col min="10765" max="10765" width="4.6640625" style="95" customWidth="1"/>
    <col min="10766" max="10766" width="5.88671875" style="95" customWidth="1"/>
    <col min="10767" max="10767" width="5.44140625" style="95" bestFit="1" customWidth="1"/>
    <col min="10768" max="10768" width="6.44140625" style="95" customWidth="1"/>
    <col min="10769" max="10769" width="5.6640625" style="95" bestFit="1" customWidth="1"/>
    <col min="10770" max="10770" width="5.6640625" style="95" customWidth="1"/>
    <col min="10771" max="10771" width="7.33203125" style="95" bestFit="1" customWidth="1"/>
    <col min="10772" max="10772" width="9" style="95" bestFit="1" customWidth="1"/>
    <col min="10773" max="10773" width="9.88671875" style="95" bestFit="1" customWidth="1"/>
    <col min="10774" max="11009" width="10.44140625" style="95"/>
    <col min="11010" max="11010" width="4.6640625" style="95" customWidth="1"/>
    <col min="11011" max="11011" width="0" style="95" hidden="1" customWidth="1"/>
    <col min="11012" max="11012" width="8.6640625" style="95" customWidth="1"/>
    <col min="11013" max="11013" width="10.109375" style="95" bestFit="1" customWidth="1"/>
    <col min="11014" max="11014" width="10.109375" style="95" customWidth="1"/>
    <col min="11015" max="11015" width="13.109375" style="95" bestFit="1" customWidth="1"/>
    <col min="11016" max="11016" width="12.88671875" style="95" bestFit="1" customWidth="1"/>
    <col min="11017" max="11017" width="11.33203125" style="95" bestFit="1" customWidth="1"/>
    <col min="11018" max="11018" width="5.88671875" style="95" bestFit="1" customWidth="1"/>
    <col min="11019" max="11019" width="4.6640625" style="95" bestFit="1" customWidth="1"/>
    <col min="11020" max="11020" width="5.44140625" style="95" bestFit="1" customWidth="1"/>
    <col min="11021" max="11021" width="4.6640625" style="95" customWidth="1"/>
    <col min="11022" max="11022" width="5.88671875" style="95" customWidth="1"/>
    <col min="11023" max="11023" width="5.44140625" style="95" bestFit="1" customWidth="1"/>
    <col min="11024" max="11024" width="6.44140625" style="95" customWidth="1"/>
    <col min="11025" max="11025" width="5.6640625" style="95" bestFit="1" customWidth="1"/>
    <col min="11026" max="11026" width="5.6640625" style="95" customWidth="1"/>
    <col min="11027" max="11027" width="7.33203125" style="95" bestFit="1" customWidth="1"/>
    <col min="11028" max="11028" width="9" style="95" bestFit="1" customWidth="1"/>
    <col min="11029" max="11029" width="9.88671875" style="95" bestFit="1" customWidth="1"/>
    <col min="11030" max="11265" width="10.44140625" style="95"/>
    <col min="11266" max="11266" width="4.6640625" style="95" customWidth="1"/>
    <col min="11267" max="11267" width="0" style="95" hidden="1" customWidth="1"/>
    <col min="11268" max="11268" width="8.6640625" style="95" customWidth="1"/>
    <col min="11269" max="11269" width="10.109375" style="95" bestFit="1" customWidth="1"/>
    <col min="11270" max="11270" width="10.109375" style="95" customWidth="1"/>
    <col min="11271" max="11271" width="13.109375" style="95" bestFit="1" customWidth="1"/>
    <col min="11272" max="11272" width="12.88671875" style="95" bestFit="1" customWidth="1"/>
    <col min="11273" max="11273" width="11.33203125" style="95" bestFit="1" customWidth="1"/>
    <col min="11274" max="11274" width="5.88671875" style="95" bestFit="1" customWidth="1"/>
    <col min="11275" max="11275" width="4.6640625" style="95" bestFit="1" customWidth="1"/>
    <col min="11276" max="11276" width="5.44140625" style="95" bestFit="1" customWidth="1"/>
    <col min="11277" max="11277" width="4.6640625" style="95" customWidth="1"/>
    <col min="11278" max="11278" width="5.88671875" style="95" customWidth="1"/>
    <col min="11279" max="11279" width="5.44140625" style="95" bestFit="1" customWidth="1"/>
    <col min="11280" max="11280" width="6.44140625" style="95" customWidth="1"/>
    <col min="11281" max="11281" width="5.6640625" style="95" bestFit="1" customWidth="1"/>
    <col min="11282" max="11282" width="5.6640625" style="95" customWidth="1"/>
    <col min="11283" max="11283" width="7.33203125" style="95" bestFit="1" customWidth="1"/>
    <col min="11284" max="11284" width="9" style="95" bestFit="1" customWidth="1"/>
    <col min="11285" max="11285" width="9.88671875" style="95" bestFit="1" customWidth="1"/>
    <col min="11286" max="11521" width="10.44140625" style="95"/>
    <col min="11522" max="11522" width="4.6640625" style="95" customWidth="1"/>
    <col min="11523" max="11523" width="0" style="95" hidden="1" customWidth="1"/>
    <col min="11524" max="11524" width="8.6640625" style="95" customWidth="1"/>
    <col min="11525" max="11525" width="10.109375" style="95" bestFit="1" customWidth="1"/>
    <col min="11526" max="11526" width="10.109375" style="95" customWidth="1"/>
    <col min="11527" max="11527" width="13.109375" style="95" bestFit="1" customWidth="1"/>
    <col min="11528" max="11528" width="12.88671875" style="95" bestFit="1" customWidth="1"/>
    <col min="11529" max="11529" width="11.33203125" style="95" bestFit="1" customWidth="1"/>
    <col min="11530" max="11530" width="5.88671875" style="95" bestFit="1" customWidth="1"/>
    <col min="11531" max="11531" width="4.6640625" style="95" bestFit="1" customWidth="1"/>
    <col min="11532" max="11532" width="5.44140625" style="95" bestFit="1" customWidth="1"/>
    <col min="11533" max="11533" width="4.6640625" style="95" customWidth="1"/>
    <col min="11534" max="11534" width="5.88671875" style="95" customWidth="1"/>
    <col min="11535" max="11535" width="5.44140625" style="95" bestFit="1" customWidth="1"/>
    <col min="11536" max="11536" width="6.44140625" style="95" customWidth="1"/>
    <col min="11537" max="11537" width="5.6640625" style="95" bestFit="1" customWidth="1"/>
    <col min="11538" max="11538" width="5.6640625" style="95" customWidth="1"/>
    <col min="11539" max="11539" width="7.33203125" style="95" bestFit="1" customWidth="1"/>
    <col min="11540" max="11540" width="9" style="95" bestFit="1" customWidth="1"/>
    <col min="11541" max="11541" width="9.88671875" style="95" bestFit="1" customWidth="1"/>
    <col min="11542" max="11777" width="10.44140625" style="95"/>
    <col min="11778" max="11778" width="4.6640625" style="95" customWidth="1"/>
    <col min="11779" max="11779" width="0" style="95" hidden="1" customWidth="1"/>
    <col min="11780" max="11780" width="8.6640625" style="95" customWidth="1"/>
    <col min="11781" max="11781" width="10.109375" style="95" bestFit="1" customWidth="1"/>
    <col min="11782" max="11782" width="10.109375" style="95" customWidth="1"/>
    <col min="11783" max="11783" width="13.109375" style="95" bestFit="1" customWidth="1"/>
    <col min="11784" max="11784" width="12.88671875" style="95" bestFit="1" customWidth="1"/>
    <col min="11785" max="11785" width="11.33203125" style="95" bestFit="1" customWidth="1"/>
    <col min="11786" max="11786" width="5.88671875" style="95" bestFit="1" customWidth="1"/>
    <col min="11787" max="11787" width="4.6640625" style="95" bestFit="1" customWidth="1"/>
    <col min="11788" max="11788" width="5.44140625" style="95" bestFit="1" customWidth="1"/>
    <col min="11789" max="11789" width="4.6640625" style="95" customWidth="1"/>
    <col min="11790" max="11790" width="5.88671875" style="95" customWidth="1"/>
    <col min="11791" max="11791" width="5.44140625" style="95" bestFit="1" customWidth="1"/>
    <col min="11792" max="11792" width="6.44140625" style="95" customWidth="1"/>
    <col min="11793" max="11793" width="5.6640625" style="95" bestFit="1" customWidth="1"/>
    <col min="11794" max="11794" width="5.6640625" style="95" customWidth="1"/>
    <col min="11795" max="11795" width="7.33203125" style="95" bestFit="1" customWidth="1"/>
    <col min="11796" max="11796" width="9" style="95" bestFit="1" customWidth="1"/>
    <col min="11797" max="11797" width="9.88671875" style="95" bestFit="1" customWidth="1"/>
    <col min="11798" max="12033" width="10.44140625" style="95"/>
    <col min="12034" max="12034" width="4.6640625" style="95" customWidth="1"/>
    <col min="12035" max="12035" width="0" style="95" hidden="1" customWidth="1"/>
    <col min="12036" max="12036" width="8.6640625" style="95" customWidth="1"/>
    <col min="12037" max="12037" width="10.109375" style="95" bestFit="1" customWidth="1"/>
    <col min="12038" max="12038" width="10.109375" style="95" customWidth="1"/>
    <col min="12039" max="12039" width="13.109375" style="95" bestFit="1" customWidth="1"/>
    <col min="12040" max="12040" width="12.88671875" style="95" bestFit="1" customWidth="1"/>
    <col min="12041" max="12041" width="11.33203125" style="95" bestFit="1" customWidth="1"/>
    <col min="12042" max="12042" width="5.88671875" style="95" bestFit="1" customWidth="1"/>
    <col min="12043" max="12043" width="4.6640625" style="95" bestFit="1" customWidth="1"/>
    <col min="12044" max="12044" width="5.44140625" style="95" bestFit="1" customWidth="1"/>
    <col min="12045" max="12045" width="4.6640625" style="95" customWidth="1"/>
    <col min="12046" max="12046" width="5.88671875" style="95" customWidth="1"/>
    <col min="12047" max="12047" width="5.44140625" style="95" bestFit="1" customWidth="1"/>
    <col min="12048" max="12048" width="6.44140625" style="95" customWidth="1"/>
    <col min="12049" max="12049" width="5.6640625" style="95" bestFit="1" customWidth="1"/>
    <col min="12050" max="12050" width="5.6640625" style="95" customWidth="1"/>
    <col min="12051" max="12051" width="7.33203125" style="95" bestFit="1" customWidth="1"/>
    <col min="12052" max="12052" width="9" style="95" bestFit="1" customWidth="1"/>
    <col min="12053" max="12053" width="9.88671875" style="95" bestFit="1" customWidth="1"/>
    <col min="12054" max="12289" width="10.44140625" style="95"/>
    <col min="12290" max="12290" width="4.6640625" style="95" customWidth="1"/>
    <col min="12291" max="12291" width="0" style="95" hidden="1" customWidth="1"/>
    <col min="12292" max="12292" width="8.6640625" style="95" customWidth="1"/>
    <col min="12293" max="12293" width="10.109375" style="95" bestFit="1" customWidth="1"/>
    <col min="12294" max="12294" width="10.109375" style="95" customWidth="1"/>
    <col min="12295" max="12295" width="13.109375" style="95" bestFit="1" customWidth="1"/>
    <col min="12296" max="12296" width="12.88671875" style="95" bestFit="1" customWidth="1"/>
    <col min="12297" max="12297" width="11.33203125" style="95" bestFit="1" customWidth="1"/>
    <col min="12298" max="12298" width="5.88671875" style="95" bestFit="1" customWidth="1"/>
    <col min="12299" max="12299" width="4.6640625" style="95" bestFit="1" customWidth="1"/>
    <col min="12300" max="12300" width="5.44140625" style="95" bestFit="1" customWidth="1"/>
    <col min="12301" max="12301" width="4.6640625" style="95" customWidth="1"/>
    <col min="12302" max="12302" width="5.88671875" style="95" customWidth="1"/>
    <col min="12303" max="12303" width="5.44140625" style="95" bestFit="1" customWidth="1"/>
    <col min="12304" max="12304" width="6.44140625" style="95" customWidth="1"/>
    <col min="12305" max="12305" width="5.6640625" style="95" bestFit="1" customWidth="1"/>
    <col min="12306" max="12306" width="5.6640625" style="95" customWidth="1"/>
    <col min="12307" max="12307" width="7.33203125" style="95" bestFit="1" customWidth="1"/>
    <col min="12308" max="12308" width="9" style="95" bestFit="1" customWidth="1"/>
    <col min="12309" max="12309" width="9.88671875" style="95" bestFit="1" customWidth="1"/>
    <col min="12310" max="12545" width="10.44140625" style="95"/>
    <col min="12546" max="12546" width="4.6640625" style="95" customWidth="1"/>
    <col min="12547" max="12547" width="0" style="95" hidden="1" customWidth="1"/>
    <col min="12548" max="12548" width="8.6640625" style="95" customWidth="1"/>
    <col min="12549" max="12549" width="10.109375" style="95" bestFit="1" customWidth="1"/>
    <col min="12550" max="12550" width="10.109375" style="95" customWidth="1"/>
    <col min="12551" max="12551" width="13.109375" style="95" bestFit="1" customWidth="1"/>
    <col min="12552" max="12552" width="12.88671875" style="95" bestFit="1" customWidth="1"/>
    <col min="12553" max="12553" width="11.33203125" style="95" bestFit="1" customWidth="1"/>
    <col min="12554" max="12554" width="5.88671875" style="95" bestFit="1" customWidth="1"/>
    <col min="12555" max="12555" width="4.6640625" style="95" bestFit="1" customWidth="1"/>
    <col min="12556" max="12556" width="5.44140625" style="95" bestFit="1" customWidth="1"/>
    <col min="12557" max="12557" width="4.6640625" style="95" customWidth="1"/>
    <col min="12558" max="12558" width="5.88671875" style="95" customWidth="1"/>
    <col min="12559" max="12559" width="5.44140625" style="95" bestFit="1" customWidth="1"/>
    <col min="12560" max="12560" width="6.44140625" style="95" customWidth="1"/>
    <col min="12561" max="12561" width="5.6640625" style="95" bestFit="1" customWidth="1"/>
    <col min="12562" max="12562" width="5.6640625" style="95" customWidth="1"/>
    <col min="12563" max="12563" width="7.33203125" style="95" bestFit="1" customWidth="1"/>
    <col min="12564" max="12564" width="9" style="95" bestFit="1" customWidth="1"/>
    <col min="12565" max="12565" width="9.88671875" style="95" bestFit="1" customWidth="1"/>
    <col min="12566" max="12801" width="10.44140625" style="95"/>
    <col min="12802" max="12802" width="4.6640625" style="95" customWidth="1"/>
    <col min="12803" max="12803" width="0" style="95" hidden="1" customWidth="1"/>
    <col min="12804" max="12804" width="8.6640625" style="95" customWidth="1"/>
    <col min="12805" max="12805" width="10.109375" style="95" bestFit="1" customWidth="1"/>
    <col min="12806" max="12806" width="10.109375" style="95" customWidth="1"/>
    <col min="12807" max="12807" width="13.109375" style="95" bestFit="1" customWidth="1"/>
    <col min="12808" max="12808" width="12.88671875" style="95" bestFit="1" customWidth="1"/>
    <col min="12809" max="12809" width="11.33203125" style="95" bestFit="1" customWidth="1"/>
    <col min="12810" max="12810" width="5.88671875" style="95" bestFit="1" customWidth="1"/>
    <col min="12811" max="12811" width="4.6640625" style="95" bestFit="1" customWidth="1"/>
    <col min="12812" max="12812" width="5.44140625" style="95" bestFit="1" customWidth="1"/>
    <col min="12813" max="12813" width="4.6640625" style="95" customWidth="1"/>
    <col min="12814" max="12814" width="5.88671875" style="95" customWidth="1"/>
    <col min="12815" max="12815" width="5.44140625" style="95" bestFit="1" customWidth="1"/>
    <col min="12816" max="12816" width="6.44140625" style="95" customWidth="1"/>
    <col min="12817" max="12817" width="5.6640625" style="95" bestFit="1" customWidth="1"/>
    <col min="12818" max="12818" width="5.6640625" style="95" customWidth="1"/>
    <col min="12819" max="12819" width="7.33203125" style="95" bestFit="1" customWidth="1"/>
    <col min="12820" max="12820" width="9" style="95" bestFit="1" customWidth="1"/>
    <col min="12821" max="12821" width="9.88671875" style="95" bestFit="1" customWidth="1"/>
    <col min="12822" max="13057" width="10.44140625" style="95"/>
    <col min="13058" max="13058" width="4.6640625" style="95" customWidth="1"/>
    <col min="13059" max="13059" width="0" style="95" hidden="1" customWidth="1"/>
    <col min="13060" max="13060" width="8.6640625" style="95" customWidth="1"/>
    <col min="13061" max="13061" width="10.109375" style="95" bestFit="1" customWidth="1"/>
    <col min="13062" max="13062" width="10.109375" style="95" customWidth="1"/>
    <col min="13063" max="13063" width="13.109375" style="95" bestFit="1" customWidth="1"/>
    <col min="13064" max="13064" width="12.88671875" style="95" bestFit="1" customWidth="1"/>
    <col min="13065" max="13065" width="11.33203125" style="95" bestFit="1" customWidth="1"/>
    <col min="13066" max="13066" width="5.88671875" style="95" bestFit="1" customWidth="1"/>
    <col min="13067" max="13067" width="4.6640625" style="95" bestFit="1" customWidth="1"/>
    <col min="13068" max="13068" width="5.44140625" style="95" bestFit="1" customWidth="1"/>
    <col min="13069" max="13069" width="4.6640625" style="95" customWidth="1"/>
    <col min="13070" max="13070" width="5.88671875" style="95" customWidth="1"/>
    <col min="13071" max="13071" width="5.44140625" style="95" bestFit="1" customWidth="1"/>
    <col min="13072" max="13072" width="6.44140625" style="95" customWidth="1"/>
    <col min="13073" max="13073" width="5.6640625" style="95" bestFit="1" customWidth="1"/>
    <col min="13074" max="13074" width="5.6640625" style="95" customWidth="1"/>
    <col min="13075" max="13075" width="7.33203125" style="95" bestFit="1" customWidth="1"/>
    <col min="13076" max="13076" width="9" style="95" bestFit="1" customWidth="1"/>
    <col min="13077" max="13077" width="9.88671875" style="95" bestFit="1" customWidth="1"/>
    <col min="13078" max="13313" width="10.44140625" style="95"/>
    <col min="13314" max="13314" width="4.6640625" style="95" customWidth="1"/>
    <col min="13315" max="13315" width="0" style="95" hidden="1" customWidth="1"/>
    <col min="13316" max="13316" width="8.6640625" style="95" customWidth="1"/>
    <col min="13317" max="13317" width="10.109375" style="95" bestFit="1" customWidth="1"/>
    <col min="13318" max="13318" width="10.109375" style="95" customWidth="1"/>
    <col min="13319" max="13319" width="13.109375" style="95" bestFit="1" customWidth="1"/>
    <col min="13320" max="13320" width="12.88671875" style="95" bestFit="1" customWidth="1"/>
    <col min="13321" max="13321" width="11.33203125" style="95" bestFit="1" customWidth="1"/>
    <col min="13322" max="13322" width="5.88671875" style="95" bestFit="1" customWidth="1"/>
    <col min="13323" max="13323" width="4.6640625" style="95" bestFit="1" customWidth="1"/>
    <col min="13324" max="13324" width="5.44140625" style="95" bestFit="1" customWidth="1"/>
    <col min="13325" max="13325" width="4.6640625" style="95" customWidth="1"/>
    <col min="13326" max="13326" width="5.88671875" style="95" customWidth="1"/>
    <col min="13327" max="13327" width="5.44140625" style="95" bestFit="1" customWidth="1"/>
    <col min="13328" max="13328" width="6.44140625" style="95" customWidth="1"/>
    <col min="13329" max="13329" width="5.6640625" style="95" bestFit="1" customWidth="1"/>
    <col min="13330" max="13330" width="5.6640625" style="95" customWidth="1"/>
    <col min="13331" max="13331" width="7.33203125" style="95" bestFit="1" customWidth="1"/>
    <col min="13332" max="13332" width="9" style="95" bestFit="1" customWidth="1"/>
    <col min="13333" max="13333" width="9.88671875" style="95" bestFit="1" customWidth="1"/>
    <col min="13334" max="13569" width="10.44140625" style="95"/>
    <col min="13570" max="13570" width="4.6640625" style="95" customWidth="1"/>
    <col min="13571" max="13571" width="0" style="95" hidden="1" customWidth="1"/>
    <col min="13572" max="13572" width="8.6640625" style="95" customWidth="1"/>
    <col min="13573" max="13573" width="10.109375" style="95" bestFit="1" customWidth="1"/>
    <col min="13574" max="13574" width="10.109375" style="95" customWidth="1"/>
    <col min="13575" max="13575" width="13.109375" style="95" bestFit="1" customWidth="1"/>
    <col min="13576" max="13576" width="12.88671875" style="95" bestFit="1" customWidth="1"/>
    <col min="13577" max="13577" width="11.33203125" style="95" bestFit="1" customWidth="1"/>
    <col min="13578" max="13578" width="5.88671875" style="95" bestFit="1" customWidth="1"/>
    <col min="13579" max="13579" width="4.6640625" style="95" bestFit="1" customWidth="1"/>
    <col min="13580" max="13580" width="5.44140625" style="95" bestFit="1" customWidth="1"/>
    <col min="13581" max="13581" width="4.6640625" style="95" customWidth="1"/>
    <col min="13582" max="13582" width="5.88671875" style="95" customWidth="1"/>
    <col min="13583" max="13583" width="5.44140625" style="95" bestFit="1" customWidth="1"/>
    <col min="13584" max="13584" width="6.44140625" style="95" customWidth="1"/>
    <col min="13585" max="13585" width="5.6640625" style="95" bestFit="1" customWidth="1"/>
    <col min="13586" max="13586" width="5.6640625" style="95" customWidth="1"/>
    <col min="13587" max="13587" width="7.33203125" style="95" bestFit="1" customWidth="1"/>
    <col min="13588" max="13588" width="9" style="95" bestFit="1" customWidth="1"/>
    <col min="13589" max="13589" width="9.88671875" style="95" bestFit="1" customWidth="1"/>
    <col min="13590" max="13825" width="10.44140625" style="95"/>
    <col min="13826" max="13826" width="4.6640625" style="95" customWidth="1"/>
    <col min="13827" max="13827" width="0" style="95" hidden="1" customWidth="1"/>
    <col min="13828" max="13828" width="8.6640625" style="95" customWidth="1"/>
    <col min="13829" max="13829" width="10.109375" style="95" bestFit="1" customWidth="1"/>
    <col min="13830" max="13830" width="10.109375" style="95" customWidth="1"/>
    <col min="13831" max="13831" width="13.109375" style="95" bestFit="1" customWidth="1"/>
    <col min="13832" max="13832" width="12.88671875" style="95" bestFit="1" customWidth="1"/>
    <col min="13833" max="13833" width="11.33203125" style="95" bestFit="1" customWidth="1"/>
    <col min="13834" max="13834" width="5.88671875" style="95" bestFit="1" customWidth="1"/>
    <col min="13835" max="13835" width="4.6640625" style="95" bestFit="1" customWidth="1"/>
    <col min="13836" max="13836" width="5.44140625" style="95" bestFit="1" customWidth="1"/>
    <col min="13837" max="13837" width="4.6640625" style="95" customWidth="1"/>
    <col min="13838" max="13838" width="5.88671875" style="95" customWidth="1"/>
    <col min="13839" max="13839" width="5.44140625" style="95" bestFit="1" customWidth="1"/>
    <col min="13840" max="13840" width="6.44140625" style="95" customWidth="1"/>
    <col min="13841" max="13841" width="5.6640625" style="95" bestFit="1" customWidth="1"/>
    <col min="13842" max="13842" width="5.6640625" style="95" customWidth="1"/>
    <col min="13843" max="13843" width="7.33203125" style="95" bestFit="1" customWidth="1"/>
    <col min="13844" max="13844" width="9" style="95" bestFit="1" customWidth="1"/>
    <col min="13845" max="13845" width="9.88671875" style="95" bestFit="1" customWidth="1"/>
    <col min="13846" max="14081" width="10.44140625" style="95"/>
    <col min="14082" max="14082" width="4.6640625" style="95" customWidth="1"/>
    <col min="14083" max="14083" width="0" style="95" hidden="1" customWidth="1"/>
    <col min="14084" max="14084" width="8.6640625" style="95" customWidth="1"/>
    <col min="14085" max="14085" width="10.109375" style="95" bestFit="1" customWidth="1"/>
    <col min="14086" max="14086" width="10.109375" style="95" customWidth="1"/>
    <col min="14087" max="14087" width="13.109375" style="95" bestFit="1" customWidth="1"/>
    <col min="14088" max="14088" width="12.88671875" style="95" bestFit="1" customWidth="1"/>
    <col min="14089" max="14089" width="11.33203125" style="95" bestFit="1" customWidth="1"/>
    <col min="14090" max="14090" width="5.88671875" style="95" bestFit="1" customWidth="1"/>
    <col min="14091" max="14091" width="4.6640625" style="95" bestFit="1" customWidth="1"/>
    <col min="14092" max="14092" width="5.44140625" style="95" bestFit="1" customWidth="1"/>
    <col min="14093" max="14093" width="4.6640625" style="95" customWidth="1"/>
    <col min="14094" max="14094" width="5.88671875" style="95" customWidth="1"/>
    <col min="14095" max="14095" width="5.44140625" style="95" bestFit="1" customWidth="1"/>
    <col min="14096" max="14096" width="6.44140625" style="95" customWidth="1"/>
    <col min="14097" max="14097" width="5.6640625" style="95" bestFit="1" customWidth="1"/>
    <col min="14098" max="14098" width="5.6640625" style="95" customWidth="1"/>
    <col min="14099" max="14099" width="7.33203125" style="95" bestFit="1" customWidth="1"/>
    <col min="14100" max="14100" width="9" style="95" bestFit="1" customWidth="1"/>
    <col min="14101" max="14101" width="9.88671875" style="95" bestFit="1" customWidth="1"/>
    <col min="14102" max="14337" width="10.44140625" style="95"/>
    <col min="14338" max="14338" width="4.6640625" style="95" customWidth="1"/>
    <col min="14339" max="14339" width="0" style="95" hidden="1" customWidth="1"/>
    <col min="14340" max="14340" width="8.6640625" style="95" customWidth="1"/>
    <col min="14341" max="14341" width="10.109375" style="95" bestFit="1" customWidth="1"/>
    <col min="14342" max="14342" width="10.109375" style="95" customWidth="1"/>
    <col min="14343" max="14343" width="13.109375" style="95" bestFit="1" customWidth="1"/>
    <col min="14344" max="14344" width="12.88671875" style="95" bestFit="1" customWidth="1"/>
    <col min="14345" max="14345" width="11.33203125" style="95" bestFit="1" customWidth="1"/>
    <col min="14346" max="14346" width="5.88671875" style="95" bestFit="1" customWidth="1"/>
    <col min="14347" max="14347" width="4.6640625" style="95" bestFit="1" customWidth="1"/>
    <col min="14348" max="14348" width="5.44140625" style="95" bestFit="1" customWidth="1"/>
    <col min="14349" max="14349" width="4.6640625" style="95" customWidth="1"/>
    <col min="14350" max="14350" width="5.88671875" style="95" customWidth="1"/>
    <col min="14351" max="14351" width="5.44140625" style="95" bestFit="1" customWidth="1"/>
    <col min="14352" max="14352" width="6.44140625" style="95" customWidth="1"/>
    <col min="14353" max="14353" width="5.6640625" style="95" bestFit="1" customWidth="1"/>
    <col min="14354" max="14354" width="5.6640625" style="95" customWidth="1"/>
    <col min="14355" max="14355" width="7.33203125" style="95" bestFit="1" customWidth="1"/>
    <col min="14356" max="14356" width="9" style="95" bestFit="1" customWidth="1"/>
    <col min="14357" max="14357" width="9.88671875" style="95" bestFit="1" customWidth="1"/>
    <col min="14358" max="14593" width="10.44140625" style="95"/>
    <col min="14594" max="14594" width="4.6640625" style="95" customWidth="1"/>
    <col min="14595" max="14595" width="0" style="95" hidden="1" customWidth="1"/>
    <col min="14596" max="14596" width="8.6640625" style="95" customWidth="1"/>
    <col min="14597" max="14597" width="10.109375" style="95" bestFit="1" customWidth="1"/>
    <col min="14598" max="14598" width="10.109375" style="95" customWidth="1"/>
    <col min="14599" max="14599" width="13.109375" style="95" bestFit="1" customWidth="1"/>
    <col min="14600" max="14600" width="12.88671875" style="95" bestFit="1" customWidth="1"/>
    <col min="14601" max="14601" width="11.33203125" style="95" bestFit="1" customWidth="1"/>
    <col min="14602" max="14602" width="5.88671875" style="95" bestFit="1" customWidth="1"/>
    <col min="14603" max="14603" width="4.6640625" style="95" bestFit="1" customWidth="1"/>
    <col min="14604" max="14604" width="5.44140625" style="95" bestFit="1" customWidth="1"/>
    <col min="14605" max="14605" width="4.6640625" style="95" customWidth="1"/>
    <col min="14606" max="14606" width="5.88671875" style="95" customWidth="1"/>
    <col min="14607" max="14607" width="5.44140625" style="95" bestFit="1" customWidth="1"/>
    <col min="14608" max="14608" width="6.44140625" style="95" customWidth="1"/>
    <col min="14609" max="14609" width="5.6640625" style="95" bestFit="1" customWidth="1"/>
    <col min="14610" max="14610" width="5.6640625" style="95" customWidth="1"/>
    <col min="14611" max="14611" width="7.33203125" style="95" bestFit="1" customWidth="1"/>
    <col min="14612" max="14612" width="9" style="95" bestFit="1" customWidth="1"/>
    <col min="14613" max="14613" width="9.88671875" style="95" bestFit="1" customWidth="1"/>
    <col min="14614" max="14849" width="10.44140625" style="95"/>
    <col min="14850" max="14850" width="4.6640625" style="95" customWidth="1"/>
    <col min="14851" max="14851" width="0" style="95" hidden="1" customWidth="1"/>
    <col min="14852" max="14852" width="8.6640625" style="95" customWidth="1"/>
    <col min="14853" max="14853" width="10.109375" style="95" bestFit="1" customWidth="1"/>
    <col min="14854" max="14854" width="10.109375" style="95" customWidth="1"/>
    <col min="14855" max="14855" width="13.109375" style="95" bestFit="1" customWidth="1"/>
    <col min="14856" max="14856" width="12.88671875" style="95" bestFit="1" customWidth="1"/>
    <col min="14857" max="14857" width="11.33203125" style="95" bestFit="1" customWidth="1"/>
    <col min="14858" max="14858" width="5.88671875" style="95" bestFit="1" customWidth="1"/>
    <col min="14859" max="14859" width="4.6640625" style="95" bestFit="1" customWidth="1"/>
    <col min="14860" max="14860" width="5.44140625" style="95" bestFit="1" customWidth="1"/>
    <col min="14861" max="14861" width="4.6640625" style="95" customWidth="1"/>
    <col min="14862" max="14862" width="5.88671875" style="95" customWidth="1"/>
    <col min="14863" max="14863" width="5.44140625" style="95" bestFit="1" customWidth="1"/>
    <col min="14864" max="14864" width="6.44140625" style="95" customWidth="1"/>
    <col min="14865" max="14865" width="5.6640625" style="95" bestFit="1" customWidth="1"/>
    <col min="14866" max="14866" width="5.6640625" style="95" customWidth="1"/>
    <col min="14867" max="14867" width="7.33203125" style="95" bestFit="1" customWidth="1"/>
    <col min="14868" max="14868" width="9" style="95" bestFit="1" customWidth="1"/>
    <col min="14869" max="14869" width="9.88671875" style="95" bestFit="1" customWidth="1"/>
    <col min="14870" max="15105" width="10.44140625" style="95"/>
    <col min="15106" max="15106" width="4.6640625" style="95" customWidth="1"/>
    <col min="15107" max="15107" width="0" style="95" hidden="1" customWidth="1"/>
    <col min="15108" max="15108" width="8.6640625" style="95" customWidth="1"/>
    <col min="15109" max="15109" width="10.109375" style="95" bestFit="1" customWidth="1"/>
    <col min="15110" max="15110" width="10.109375" style="95" customWidth="1"/>
    <col min="15111" max="15111" width="13.109375" style="95" bestFit="1" customWidth="1"/>
    <col min="15112" max="15112" width="12.88671875" style="95" bestFit="1" customWidth="1"/>
    <col min="15113" max="15113" width="11.33203125" style="95" bestFit="1" customWidth="1"/>
    <col min="15114" max="15114" width="5.88671875" style="95" bestFit="1" customWidth="1"/>
    <col min="15115" max="15115" width="4.6640625" style="95" bestFit="1" customWidth="1"/>
    <col min="15116" max="15116" width="5.44140625" style="95" bestFit="1" customWidth="1"/>
    <col min="15117" max="15117" width="4.6640625" style="95" customWidth="1"/>
    <col min="15118" max="15118" width="5.88671875" style="95" customWidth="1"/>
    <col min="15119" max="15119" width="5.44140625" style="95" bestFit="1" customWidth="1"/>
    <col min="15120" max="15120" width="6.44140625" style="95" customWidth="1"/>
    <col min="15121" max="15121" width="5.6640625" style="95" bestFit="1" customWidth="1"/>
    <col min="15122" max="15122" width="5.6640625" style="95" customWidth="1"/>
    <col min="15123" max="15123" width="7.33203125" style="95" bestFit="1" customWidth="1"/>
    <col min="15124" max="15124" width="9" style="95" bestFit="1" customWidth="1"/>
    <col min="15125" max="15125" width="9.88671875" style="95" bestFit="1" customWidth="1"/>
    <col min="15126" max="15361" width="10.44140625" style="95"/>
    <col min="15362" max="15362" width="4.6640625" style="95" customWidth="1"/>
    <col min="15363" max="15363" width="0" style="95" hidden="1" customWidth="1"/>
    <col min="15364" max="15364" width="8.6640625" style="95" customWidth="1"/>
    <col min="15365" max="15365" width="10.109375" style="95" bestFit="1" customWidth="1"/>
    <col min="15366" max="15366" width="10.109375" style="95" customWidth="1"/>
    <col min="15367" max="15367" width="13.109375" style="95" bestFit="1" customWidth="1"/>
    <col min="15368" max="15368" width="12.88671875" style="95" bestFit="1" customWidth="1"/>
    <col min="15369" max="15369" width="11.33203125" style="95" bestFit="1" customWidth="1"/>
    <col min="15370" max="15370" width="5.88671875" style="95" bestFit="1" customWidth="1"/>
    <col min="15371" max="15371" width="4.6640625" style="95" bestFit="1" customWidth="1"/>
    <col min="15372" max="15372" width="5.44140625" style="95" bestFit="1" customWidth="1"/>
    <col min="15373" max="15373" width="4.6640625" style="95" customWidth="1"/>
    <col min="15374" max="15374" width="5.88671875" style="95" customWidth="1"/>
    <col min="15375" max="15375" width="5.44140625" style="95" bestFit="1" customWidth="1"/>
    <col min="15376" max="15376" width="6.44140625" style="95" customWidth="1"/>
    <col min="15377" max="15377" width="5.6640625" style="95" bestFit="1" customWidth="1"/>
    <col min="15378" max="15378" width="5.6640625" style="95" customWidth="1"/>
    <col min="15379" max="15379" width="7.33203125" style="95" bestFit="1" customWidth="1"/>
    <col min="15380" max="15380" width="9" style="95" bestFit="1" customWidth="1"/>
    <col min="15381" max="15381" width="9.88671875" style="95" bestFit="1" customWidth="1"/>
    <col min="15382" max="15617" width="10.44140625" style="95"/>
    <col min="15618" max="15618" width="4.6640625" style="95" customWidth="1"/>
    <col min="15619" max="15619" width="0" style="95" hidden="1" customWidth="1"/>
    <col min="15620" max="15620" width="8.6640625" style="95" customWidth="1"/>
    <col min="15621" max="15621" width="10.109375" style="95" bestFit="1" customWidth="1"/>
    <col min="15622" max="15622" width="10.109375" style="95" customWidth="1"/>
    <col min="15623" max="15623" width="13.109375" style="95" bestFit="1" customWidth="1"/>
    <col min="15624" max="15624" width="12.88671875" style="95" bestFit="1" customWidth="1"/>
    <col min="15625" max="15625" width="11.33203125" style="95" bestFit="1" customWidth="1"/>
    <col min="15626" max="15626" width="5.88671875" style="95" bestFit="1" customWidth="1"/>
    <col min="15627" max="15627" width="4.6640625" style="95" bestFit="1" customWidth="1"/>
    <col min="15628" max="15628" width="5.44140625" style="95" bestFit="1" customWidth="1"/>
    <col min="15629" max="15629" width="4.6640625" style="95" customWidth="1"/>
    <col min="15630" max="15630" width="5.88671875" style="95" customWidth="1"/>
    <col min="15631" max="15631" width="5.44140625" style="95" bestFit="1" customWidth="1"/>
    <col min="15632" max="15632" width="6.44140625" style="95" customWidth="1"/>
    <col min="15633" max="15633" width="5.6640625" style="95" bestFit="1" customWidth="1"/>
    <col min="15634" max="15634" width="5.6640625" style="95" customWidth="1"/>
    <col min="15635" max="15635" width="7.33203125" style="95" bestFit="1" customWidth="1"/>
    <col min="15636" max="15636" width="9" style="95" bestFit="1" customWidth="1"/>
    <col min="15637" max="15637" width="9.88671875" style="95" bestFit="1" customWidth="1"/>
    <col min="15638" max="15873" width="10.44140625" style="95"/>
    <col min="15874" max="15874" width="4.6640625" style="95" customWidth="1"/>
    <col min="15875" max="15875" width="0" style="95" hidden="1" customWidth="1"/>
    <col min="15876" max="15876" width="8.6640625" style="95" customWidth="1"/>
    <col min="15877" max="15877" width="10.109375" style="95" bestFit="1" customWidth="1"/>
    <col min="15878" max="15878" width="10.109375" style="95" customWidth="1"/>
    <col min="15879" max="15879" width="13.109375" style="95" bestFit="1" customWidth="1"/>
    <col min="15880" max="15880" width="12.88671875" style="95" bestFit="1" customWidth="1"/>
    <col min="15881" max="15881" width="11.33203125" style="95" bestFit="1" customWidth="1"/>
    <col min="15882" max="15882" width="5.88671875" style="95" bestFit="1" customWidth="1"/>
    <col min="15883" max="15883" width="4.6640625" style="95" bestFit="1" customWidth="1"/>
    <col min="15884" max="15884" width="5.44140625" style="95" bestFit="1" customWidth="1"/>
    <col min="15885" max="15885" width="4.6640625" style="95" customWidth="1"/>
    <col min="15886" max="15886" width="5.88671875" style="95" customWidth="1"/>
    <col min="15887" max="15887" width="5.44140625" style="95" bestFit="1" customWidth="1"/>
    <col min="15888" max="15888" width="6.44140625" style="95" customWidth="1"/>
    <col min="15889" max="15889" width="5.6640625" style="95" bestFit="1" customWidth="1"/>
    <col min="15890" max="15890" width="5.6640625" style="95" customWidth="1"/>
    <col min="15891" max="15891" width="7.33203125" style="95" bestFit="1" customWidth="1"/>
    <col min="15892" max="15892" width="9" style="95" bestFit="1" customWidth="1"/>
    <col min="15893" max="15893" width="9.88671875" style="95" bestFit="1" customWidth="1"/>
    <col min="15894" max="16129" width="10.44140625" style="95"/>
    <col min="16130" max="16130" width="4.6640625" style="95" customWidth="1"/>
    <col min="16131" max="16131" width="0" style="95" hidden="1" customWidth="1"/>
    <col min="16132" max="16132" width="8.6640625" style="95" customWidth="1"/>
    <col min="16133" max="16133" width="10.109375" style="95" bestFit="1" customWidth="1"/>
    <col min="16134" max="16134" width="10.109375" style="95" customWidth="1"/>
    <col min="16135" max="16135" width="13.109375" style="95" bestFit="1" customWidth="1"/>
    <col min="16136" max="16136" width="12.88671875" style="95" bestFit="1" customWidth="1"/>
    <col min="16137" max="16137" width="11.33203125" style="95" bestFit="1" customWidth="1"/>
    <col min="16138" max="16138" width="5.88671875" style="95" bestFit="1" customWidth="1"/>
    <col min="16139" max="16139" width="4.6640625" style="95" bestFit="1" customWidth="1"/>
    <col min="16140" max="16140" width="5.44140625" style="95" bestFit="1" customWidth="1"/>
    <col min="16141" max="16141" width="4.6640625" style="95" customWidth="1"/>
    <col min="16142" max="16142" width="5.88671875" style="95" customWidth="1"/>
    <col min="16143" max="16143" width="5.44140625" style="95" bestFit="1" customWidth="1"/>
    <col min="16144" max="16144" width="6.44140625" style="95" customWidth="1"/>
    <col min="16145" max="16145" width="5.6640625" style="95" bestFit="1" customWidth="1"/>
    <col min="16146" max="16146" width="5.6640625" style="95" customWidth="1"/>
    <col min="16147" max="16147" width="7.33203125" style="95" bestFit="1" customWidth="1"/>
    <col min="16148" max="16148" width="9" style="95" bestFit="1" customWidth="1"/>
    <col min="16149" max="16149" width="9.88671875" style="95" bestFit="1" customWidth="1"/>
    <col min="16150" max="16384" width="10.44140625" style="95"/>
  </cols>
  <sheetData>
    <row r="1" spans="1:21" s="230" customFormat="1" ht="15.6" x14ac:dyDescent="0.25">
      <c r="A1" s="230" t="s">
        <v>121</v>
      </c>
      <c r="D1" s="231"/>
      <c r="E1" s="232"/>
      <c r="F1" s="232"/>
      <c r="G1" s="232"/>
      <c r="H1" s="233"/>
      <c r="I1" s="233"/>
      <c r="J1" s="2"/>
      <c r="K1" s="2"/>
      <c r="L1" s="222"/>
      <c r="M1" s="222"/>
      <c r="N1" s="222"/>
    </row>
    <row r="2" spans="1:21" s="230" customFormat="1" ht="15.6" x14ac:dyDescent="0.25">
      <c r="A2" s="230" t="s">
        <v>46</v>
      </c>
      <c r="D2" s="231"/>
      <c r="E2" s="232"/>
      <c r="F2" s="232"/>
      <c r="G2" s="233"/>
      <c r="H2" s="233"/>
      <c r="I2" s="2"/>
      <c r="J2" s="2"/>
      <c r="K2" s="2"/>
      <c r="L2" s="2"/>
      <c r="M2" s="2"/>
      <c r="N2" s="223"/>
    </row>
    <row r="3" spans="1:21" ht="12.6" customHeight="1" x14ac:dyDescent="0.25">
      <c r="A3" s="95"/>
      <c r="B3" s="95"/>
      <c r="C3" s="153"/>
      <c r="E3" s="155">
        <v>1.1574074074074073E-5</v>
      </c>
      <c r="F3" s="41"/>
      <c r="G3" s="41"/>
      <c r="H3" s="41"/>
      <c r="I3" s="41"/>
      <c r="J3" s="95"/>
    </row>
    <row r="4" spans="1:21" ht="15.6" x14ac:dyDescent="0.25">
      <c r="A4" s="1">
        <v>1.1574074074074073E-5</v>
      </c>
      <c r="B4" s="95"/>
      <c r="C4" s="154" t="s">
        <v>25</v>
      </c>
      <c r="E4" s="161"/>
      <c r="F4" s="162"/>
      <c r="G4" s="163"/>
      <c r="J4" s="95"/>
    </row>
    <row r="5" spans="1:21" ht="13.8" thickBot="1" x14ac:dyDescent="0.3">
      <c r="F5" s="163"/>
      <c r="G5" s="163"/>
      <c r="I5" s="328" t="s">
        <v>95</v>
      </c>
    </row>
    <row r="6" spans="1:21" ht="21" thickBot="1" x14ac:dyDescent="0.3">
      <c r="A6" s="169" t="s">
        <v>9</v>
      </c>
      <c r="B6" s="216" t="s">
        <v>0</v>
      </c>
      <c r="C6" s="170" t="s">
        <v>1</v>
      </c>
      <c r="D6" s="171" t="s">
        <v>2</v>
      </c>
      <c r="E6" s="172" t="s">
        <v>15</v>
      </c>
      <c r="F6" s="59" t="s">
        <v>4</v>
      </c>
      <c r="G6" s="273" t="s">
        <v>49</v>
      </c>
      <c r="H6" s="272" t="s">
        <v>16</v>
      </c>
      <c r="I6" s="173" t="s">
        <v>6</v>
      </c>
      <c r="J6" s="325"/>
      <c r="K6" s="271" t="s">
        <v>20</v>
      </c>
      <c r="L6" s="217" t="s">
        <v>11</v>
      </c>
      <c r="M6" s="218" t="s">
        <v>42</v>
      </c>
      <c r="N6" s="217" t="s">
        <v>21</v>
      </c>
      <c r="O6" s="219" t="s">
        <v>44</v>
      </c>
      <c r="P6" s="217" t="s">
        <v>12</v>
      </c>
      <c r="Q6" s="220" t="s">
        <v>45</v>
      </c>
      <c r="R6" s="221" t="s">
        <v>13</v>
      </c>
      <c r="S6" s="174" t="s">
        <v>5</v>
      </c>
      <c r="T6" s="333" t="s">
        <v>7</v>
      </c>
      <c r="U6" s="206" t="s">
        <v>3</v>
      </c>
    </row>
    <row r="7" spans="1:21" x14ac:dyDescent="0.25">
      <c r="A7" s="176">
        <f>A8</f>
        <v>1</v>
      </c>
      <c r="B7" s="176"/>
      <c r="C7" s="177"/>
      <c r="D7" s="178"/>
      <c r="E7" s="179"/>
      <c r="F7" s="207"/>
      <c r="G7" s="207"/>
      <c r="H7" s="180"/>
      <c r="I7" s="180"/>
      <c r="J7" s="208" t="s">
        <v>10</v>
      </c>
      <c r="K7" s="234">
        <v>12.75</v>
      </c>
      <c r="L7" s="234">
        <v>5.56</v>
      </c>
      <c r="M7" s="235">
        <v>12.42</v>
      </c>
      <c r="N7" s="234">
        <v>61.82</v>
      </c>
      <c r="O7" s="234">
        <v>17.73</v>
      </c>
      <c r="P7" s="234">
        <v>1.66</v>
      </c>
      <c r="Q7" s="234">
        <v>33.17</v>
      </c>
      <c r="R7" s="236">
        <v>2.2959490740740744E-3</v>
      </c>
      <c r="S7" s="182">
        <f>SUM(K9:R9)</f>
        <v>3892</v>
      </c>
      <c r="T7" s="182"/>
      <c r="U7" s="183"/>
    </row>
    <row r="8" spans="1:21" x14ac:dyDescent="0.25">
      <c r="A8" s="184">
        <v>1</v>
      </c>
      <c r="B8" s="184">
        <v>12</v>
      </c>
      <c r="C8" s="185" t="s">
        <v>83</v>
      </c>
      <c r="D8" s="186" t="s">
        <v>84</v>
      </c>
      <c r="E8" s="187" t="s">
        <v>85</v>
      </c>
      <c r="F8" s="209" t="s">
        <v>54</v>
      </c>
      <c r="G8" s="209" t="s">
        <v>55</v>
      </c>
      <c r="H8" s="188"/>
      <c r="I8" s="189">
        <v>36</v>
      </c>
      <c r="J8" s="210" t="s">
        <v>19</v>
      </c>
      <c r="K8" s="211" t="s">
        <v>96</v>
      </c>
      <c r="L8" s="211" t="s">
        <v>102</v>
      </c>
      <c r="M8" s="211"/>
      <c r="N8" s="211"/>
      <c r="O8" s="211" t="s">
        <v>122</v>
      </c>
      <c r="P8" s="211"/>
      <c r="Q8" s="211"/>
      <c r="R8" s="212"/>
      <c r="S8" s="193">
        <f>SUM(K9:R9)</f>
        <v>3892</v>
      </c>
      <c r="T8" s="193" t="s">
        <v>126</v>
      </c>
      <c r="U8" s="194" t="s">
        <v>56</v>
      </c>
    </row>
    <row r="9" spans="1:21" ht="13.8" thickBot="1" x14ac:dyDescent="0.3">
      <c r="A9" s="195">
        <f>A8</f>
        <v>1</v>
      </c>
      <c r="B9" s="195"/>
      <c r="C9" s="196"/>
      <c r="D9" s="197"/>
      <c r="E9" s="198"/>
      <c r="F9" s="213"/>
      <c r="G9" s="213"/>
      <c r="H9" s="199"/>
      <c r="I9" s="199"/>
      <c r="J9" s="214" t="s">
        <v>6</v>
      </c>
      <c r="K9" s="201">
        <f xml:space="preserve"> IF(ISBLANK(K7),"",TRUNC(25.4347* (18-K7)^1.81))</f>
        <v>511</v>
      </c>
      <c r="L9" s="201">
        <f xml:space="preserve"> IF(ISBLANK(L7), "",TRUNC(0.14354* (L7*100-220)^1.4))</f>
        <v>494</v>
      </c>
      <c r="M9" s="201">
        <f xml:space="preserve"> IF(ISBLANK(M7), "",TRUNC(51.39* (M7-1.5)^1.05))</f>
        <v>632</v>
      </c>
      <c r="N9" s="201">
        <f xml:space="preserve"> IF(ISBLANK(N7), "",TRUNC(1.53775* (82-N7)^1.81))</f>
        <v>353</v>
      </c>
      <c r="O9" s="201">
        <f xml:space="preserve"> IF(ISBLANK(O7),"",TRUNC(5.74352* (28.5-O7)^1.92))</f>
        <v>550</v>
      </c>
      <c r="P9" s="201">
        <f xml:space="preserve"> IF(ISBLANK(P7), "",TRUNC(0.8465* (P7*100-75)^1.42))</f>
        <v>512</v>
      </c>
      <c r="Q9" s="201">
        <f xml:space="preserve"> IF(ISBLANK(Q7), "",TRUNC(10.14* (Q7-7)^1.08))</f>
        <v>344</v>
      </c>
      <c r="R9" s="202">
        <f>IF(ISBLANK(R7),"",INT(0.08713*(305.5-(R7/$E$3))^1.85))</f>
        <v>496</v>
      </c>
      <c r="S9" s="203">
        <f>SUM(K9:R9)</f>
        <v>3892</v>
      </c>
      <c r="T9" s="203"/>
      <c r="U9" s="215"/>
    </row>
    <row r="10" spans="1:21" x14ac:dyDescent="0.25">
      <c r="A10" s="176">
        <f>A11</f>
        <v>2</v>
      </c>
      <c r="B10" s="176"/>
      <c r="C10" s="177"/>
      <c r="D10" s="178"/>
      <c r="E10" s="179"/>
      <c r="F10" s="207"/>
      <c r="G10" s="207"/>
      <c r="H10" s="180"/>
      <c r="I10" s="180"/>
      <c r="J10" s="208" t="s">
        <v>10</v>
      </c>
      <c r="K10" s="234">
        <v>13.43</v>
      </c>
      <c r="L10" s="234">
        <v>5.03</v>
      </c>
      <c r="M10" s="235">
        <v>12.39</v>
      </c>
      <c r="N10" s="234">
        <v>62.83</v>
      </c>
      <c r="O10" s="234">
        <v>16.84</v>
      </c>
      <c r="P10" s="234">
        <v>1.57</v>
      </c>
      <c r="Q10" s="234">
        <v>37.53</v>
      </c>
      <c r="R10" s="236">
        <v>2.3835648148148145E-3</v>
      </c>
      <c r="S10" s="182">
        <f>SUM(K12:R12)</f>
        <v>3658</v>
      </c>
      <c r="T10" s="182"/>
      <c r="U10" s="183"/>
    </row>
    <row r="11" spans="1:21" x14ac:dyDescent="0.25">
      <c r="A11" s="184">
        <v>2</v>
      </c>
      <c r="B11" s="184">
        <v>67</v>
      </c>
      <c r="C11" s="185" t="s">
        <v>76</v>
      </c>
      <c r="D11" s="186" t="s">
        <v>77</v>
      </c>
      <c r="E11" s="187" t="s">
        <v>78</v>
      </c>
      <c r="F11" s="209" t="s">
        <v>79</v>
      </c>
      <c r="G11" s="209" t="s">
        <v>80</v>
      </c>
      <c r="H11" s="188"/>
      <c r="I11" s="189">
        <v>32</v>
      </c>
      <c r="J11" s="210" t="s">
        <v>19</v>
      </c>
      <c r="K11" s="211" t="s">
        <v>96</v>
      </c>
      <c r="L11" s="211" t="s">
        <v>101</v>
      </c>
      <c r="M11" s="211"/>
      <c r="N11" s="211"/>
      <c r="O11" s="211" t="s">
        <v>122</v>
      </c>
      <c r="P11" s="211"/>
      <c r="Q11" s="211"/>
      <c r="R11" s="212"/>
      <c r="S11" s="193">
        <f>SUM(K12:R12)</f>
        <v>3658</v>
      </c>
      <c r="T11" s="193" t="s">
        <v>126</v>
      </c>
      <c r="U11" s="194" t="s">
        <v>82</v>
      </c>
    </row>
    <row r="12" spans="1:21" ht="13.8" thickBot="1" x14ac:dyDescent="0.3">
      <c r="A12" s="195">
        <f>A11</f>
        <v>2</v>
      </c>
      <c r="B12" s="195"/>
      <c r="C12" s="196"/>
      <c r="D12" s="197"/>
      <c r="E12" s="198"/>
      <c r="F12" s="213"/>
      <c r="G12" s="213"/>
      <c r="H12" s="199"/>
      <c r="I12" s="199"/>
      <c r="J12" s="214" t="s">
        <v>6</v>
      </c>
      <c r="K12" s="201">
        <f xml:space="preserve"> IF(ISBLANK(K10),"",TRUNC(25.4347* (18-K10)^1.81))</f>
        <v>397</v>
      </c>
      <c r="L12" s="201">
        <f xml:space="preserve"> IF(ISBLANK(L10), "",TRUNC(0.14354* (L10*100-220)^1.4))</f>
        <v>388</v>
      </c>
      <c r="M12" s="201">
        <f xml:space="preserve"> IF(ISBLANK(M10), "",TRUNC(51.39* (M10-1.5)^1.05))</f>
        <v>630</v>
      </c>
      <c r="N12" s="201">
        <f xml:space="preserve"> IF(ISBLANK(N10), "",TRUNC(1.53775* (82-N10)^1.81))</f>
        <v>322</v>
      </c>
      <c r="O12" s="201">
        <f xml:space="preserve"> IF(ISBLANK(O10),"",TRUNC(5.74352* (28.5-O10)^1.92))</f>
        <v>641</v>
      </c>
      <c r="P12" s="201">
        <f xml:space="preserve"> IF(ISBLANK(P10), "",TRUNC(0.8465* (P10*100-75)^1.42))</f>
        <v>441</v>
      </c>
      <c r="Q12" s="201">
        <f xml:space="preserve"> IF(ISBLANK(Q10), "",TRUNC(10.14* (Q10-7)^1.08))</f>
        <v>406</v>
      </c>
      <c r="R12" s="202">
        <f>IF(ISBLANK(R10),"",INT(0.08713*(305.5-(R10/$E$3))^1.85))</f>
        <v>433</v>
      </c>
      <c r="S12" s="203">
        <f>SUM(K12:R12)</f>
        <v>3658</v>
      </c>
      <c r="T12" s="293"/>
      <c r="U12" s="215"/>
    </row>
    <row r="13" spans="1:21" x14ac:dyDescent="0.25">
      <c r="A13" s="176">
        <f>A14</f>
        <v>3</v>
      </c>
      <c r="B13" s="176"/>
      <c r="C13" s="177"/>
      <c r="D13" s="178"/>
      <c r="E13" s="179"/>
      <c r="F13" s="207"/>
      <c r="G13" s="207"/>
      <c r="H13" s="180"/>
      <c r="I13" s="180"/>
      <c r="J13" s="208" t="s">
        <v>10</v>
      </c>
      <c r="K13" s="234">
        <v>13.02</v>
      </c>
      <c r="L13" s="234">
        <v>5.13</v>
      </c>
      <c r="M13" s="235">
        <v>8.57</v>
      </c>
      <c r="N13" s="234">
        <v>60.83</v>
      </c>
      <c r="O13" s="234">
        <v>18.03</v>
      </c>
      <c r="P13" s="234">
        <v>1.48</v>
      </c>
      <c r="Q13" s="234">
        <v>24.04</v>
      </c>
      <c r="R13" s="236">
        <v>2.272337962962963E-3</v>
      </c>
      <c r="S13" s="182">
        <f>SUM(K15:R15)</f>
        <v>3280</v>
      </c>
      <c r="T13" s="292"/>
      <c r="U13" s="183"/>
    </row>
    <row r="14" spans="1:21" x14ac:dyDescent="0.25">
      <c r="A14" s="184">
        <v>3</v>
      </c>
      <c r="B14" s="184">
        <v>97</v>
      </c>
      <c r="C14" s="185" t="s">
        <v>70</v>
      </c>
      <c r="D14" s="186" t="s">
        <v>71</v>
      </c>
      <c r="E14" s="187" t="s">
        <v>72</v>
      </c>
      <c r="F14" s="209" t="s">
        <v>73</v>
      </c>
      <c r="G14" s="209" t="s">
        <v>74</v>
      </c>
      <c r="H14" s="188"/>
      <c r="I14" s="189">
        <v>28</v>
      </c>
      <c r="J14" s="210" t="s">
        <v>19</v>
      </c>
      <c r="K14" s="211" t="s">
        <v>96</v>
      </c>
      <c r="L14" s="211" t="s">
        <v>99</v>
      </c>
      <c r="M14" s="211"/>
      <c r="N14" s="211"/>
      <c r="O14" s="211" t="s">
        <v>122</v>
      </c>
      <c r="P14" s="211"/>
      <c r="Q14" s="211"/>
      <c r="R14" s="212"/>
      <c r="S14" s="193">
        <f>SUM(K15:R15)</f>
        <v>3280</v>
      </c>
      <c r="T14" s="193" t="s">
        <v>127</v>
      </c>
      <c r="U14" s="194" t="s">
        <v>75</v>
      </c>
    </row>
    <row r="15" spans="1:21" ht="13.8" thickBot="1" x14ac:dyDescent="0.3">
      <c r="A15" s="195">
        <f>A14</f>
        <v>3</v>
      </c>
      <c r="B15" s="195"/>
      <c r="C15" s="196"/>
      <c r="D15" s="197"/>
      <c r="E15" s="198"/>
      <c r="F15" s="213"/>
      <c r="G15" s="213"/>
      <c r="H15" s="199"/>
      <c r="I15" s="199"/>
      <c r="J15" s="214" t="s">
        <v>6</v>
      </c>
      <c r="K15" s="201">
        <f xml:space="preserve"> IF(ISBLANK(K13),"",TRUNC(25.4347* (18-K13)^1.81))</f>
        <v>464</v>
      </c>
      <c r="L15" s="201">
        <f xml:space="preserve"> IF(ISBLANK(L13), "",TRUNC(0.14354* (L13*100-220)^1.4))</f>
        <v>407</v>
      </c>
      <c r="M15" s="201">
        <f xml:space="preserve"> IF(ISBLANK(M13), "",TRUNC(51.39* (M13-1.5)^1.05))</f>
        <v>400</v>
      </c>
      <c r="N15" s="201">
        <f xml:space="preserve"> IF(ISBLANK(N13), "",TRUNC(1.53775* (82-N13)^1.81))</f>
        <v>385</v>
      </c>
      <c r="O15" s="201">
        <f xml:space="preserve"> IF(ISBLANK(O13),"",TRUNC(5.74352* (28.5-O13)^1.92))</f>
        <v>521</v>
      </c>
      <c r="P15" s="201">
        <f xml:space="preserve"> IF(ISBLANK(P13), "",TRUNC(0.8465* (P13*100-75)^1.42))</f>
        <v>374</v>
      </c>
      <c r="Q15" s="201">
        <f xml:space="preserve"> IF(ISBLANK(Q13), "",TRUNC(10.14* (Q13-7)^1.08))</f>
        <v>216</v>
      </c>
      <c r="R15" s="202">
        <f>IF(ISBLANK(R13),"",INT(0.08713*(305.5-(R13/$E$3))^1.85))</f>
        <v>513</v>
      </c>
      <c r="S15" s="203">
        <f>SUM(K15:R15)</f>
        <v>3280</v>
      </c>
      <c r="T15" s="293"/>
      <c r="U15" s="215"/>
    </row>
    <row r="16" spans="1:21" x14ac:dyDescent="0.25">
      <c r="A16" s="176">
        <f>A17</f>
        <v>4</v>
      </c>
      <c r="B16" s="176"/>
      <c r="C16" s="177"/>
      <c r="D16" s="178"/>
      <c r="E16" s="179"/>
      <c r="F16" s="207"/>
      <c r="G16" s="207"/>
      <c r="H16" s="180"/>
      <c r="I16" s="180"/>
      <c r="J16" s="208" t="s">
        <v>10</v>
      </c>
      <c r="K16" s="234">
        <v>13.76</v>
      </c>
      <c r="L16" s="234">
        <v>4.79</v>
      </c>
      <c r="M16" s="235">
        <v>9.66</v>
      </c>
      <c r="N16" s="234">
        <v>62.62</v>
      </c>
      <c r="O16" s="234">
        <v>19.09</v>
      </c>
      <c r="P16" s="234">
        <v>1.63</v>
      </c>
      <c r="Q16" s="234">
        <v>26.05</v>
      </c>
      <c r="R16" s="236">
        <v>2.3915509259259259E-3</v>
      </c>
      <c r="S16" s="182">
        <f>SUM(K18:R18)</f>
        <v>3067</v>
      </c>
      <c r="T16" s="292"/>
      <c r="U16" s="183"/>
    </row>
    <row r="17" spans="1:21" x14ac:dyDescent="0.25">
      <c r="A17" s="184">
        <v>4</v>
      </c>
      <c r="B17" s="184">
        <v>13</v>
      </c>
      <c r="C17" s="185" t="s">
        <v>86</v>
      </c>
      <c r="D17" s="186" t="s">
        <v>87</v>
      </c>
      <c r="E17" s="187" t="s">
        <v>88</v>
      </c>
      <c r="F17" s="209" t="s">
        <v>54</v>
      </c>
      <c r="G17" s="209" t="s">
        <v>55</v>
      </c>
      <c r="H17" s="188"/>
      <c r="I17" s="189">
        <v>26</v>
      </c>
      <c r="J17" s="210" t="s">
        <v>19</v>
      </c>
      <c r="K17" s="211" t="s">
        <v>96</v>
      </c>
      <c r="L17" s="211" t="s">
        <v>100</v>
      </c>
      <c r="M17" s="211"/>
      <c r="N17" s="211"/>
      <c r="O17" s="211" t="s">
        <v>122</v>
      </c>
      <c r="P17" s="211"/>
      <c r="Q17" s="211"/>
      <c r="R17" s="212"/>
      <c r="S17" s="193">
        <f>SUM(K18:R18)</f>
        <v>3067</v>
      </c>
      <c r="T17" s="193" t="s">
        <v>127</v>
      </c>
      <c r="U17" s="194" t="s">
        <v>56</v>
      </c>
    </row>
    <row r="18" spans="1:21" ht="13.8" thickBot="1" x14ac:dyDescent="0.3">
      <c r="A18" s="195">
        <f>A17</f>
        <v>4</v>
      </c>
      <c r="B18" s="195"/>
      <c r="C18" s="196"/>
      <c r="D18" s="197"/>
      <c r="E18" s="198"/>
      <c r="F18" s="213"/>
      <c r="G18" s="213"/>
      <c r="H18" s="199"/>
      <c r="I18" s="199"/>
      <c r="J18" s="214" t="s">
        <v>6</v>
      </c>
      <c r="K18" s="201">
        <f xml:space="preserve"> IF(ISBLANK(K16),"",TRUNC(25.4347* (18-K16)^1.81))</f>
        <v>347</v>
      </c>
      <c r="L18" s="201">
        <f xml:space="preserve"> IF(ISBLANK(L16), "",TRUNC(0.14354* (L16*100-220)^1.4))</f>
        <v>343</v>
      </c>
      <c r="M18" s="201">
        <f xml:space="preserve"> IF(ISBLANK(M16), "",TRUNC(51.39* (M16-1.5)^1.05))</f>
        <v>465</v>
      </c>
      <c r="N18" s="201">
        <f xml:space="preserve"> IF(ISBLANK(N16), "",TRUNC(1.53775* (82-N16)^1.81))</f>
        <v>328</v>
      </c>
      <c r="O18" s="201">
        <f xml:space="preserve"> IF(ISBLANK(O16),"",TRUNC(5.74352* (28.5-O16)^1.92))</f>
        <v>425</v>
      </c>
      <c r="P18" s="201">
        <f xml:space="preserve"> IF(ISBLANK(P16), "",TRUNC(0.8465* (P16*100-75)^1.42))</f>
        <v>488</v>
      </c>
      <c r="Q18" s="201">
        <f xml:space="preserve"> IF(ISBLANK(Q16), "",TRUNC(10.14* (Q16-7)^1.08))</f>
        <v>244</v>
      </c>
      <c r="R18" s="202">
        <f>IF(ISBLANK(R16),"",INT(0.08713*(305.5-(R16/$E$3))^1.85))</f>
        <v>427</v>
      </c>
      <c r="S18" s="203">
        <f>SUM(K18:R18)</f>
        <v>3067</v>
      </c>
      <c r="T18" s="293"/>
      <c r="U18" s="215"/>
    </row>
    <row r="19" spans="1:21" x14ac:dyDescent="0.25">
      <c r="A19" s="176">
        <f>A20</f>
        <v>5</v>
      </c>
      <c r="B19" s="176"/>
      <c r="C19" s="177"/>
      <c r="D19" s="178"/>
      <c r="E19" s="179"/>
      <c r="F19" s="207"/>
      <c r="G19" s="207"/>
      <c r="H19" s="180"/>
      <c r="I19" s="180"/>
      <c r="J19" s="208" t="s">
        <v>10</v>
      </c>
      <c r="K19" s="234">
        <v>13.16</v>
      </c>
      <c r="L19" s="234">
        <v>4.5</v>
      </c>
      <c r="M19" s="235">
        <v>7.68</v>
      </c>
      <c r="N19" s="234">
        <v>62.79</v>
      </c>
      <c r="O19" s="234">
        <v>18.100000000000001</v>
      </c>
      <c r="P19" s="234">
        <v>1.57</v>
      </c>
      <c r="Q19" s="234">
        <v>19.03</v>
      </c>
      <c r="R19" s="236">
        <v>2.3910879629629629E-3</v>
      </c>
      <c r="S19" s="182">
        <f>SUM(K21:R21)</f>
        <v>2932</v>
      </c>
      <c r="T19" s="292"/>
      <c r="U19" s="183"/>
    </row>
    <row r="20" spans="1:21" x14ac:dyDescent="0.25">
      <c r="A20" s="184">
        <v>5</v>
      </c>
      <c r="B20" s="184">
        <v>14</v>
      </c>
      <c r="C20" s="185" t="s">
        <v>89</v>
      </c>
      <c r="D20" s="186" t="s">
        <v>90</v>
      </c>
      <c r="E20" s="187" t="s">
        <v>91</v>
      </c>
      <c r="F20" s="209" t="s">
        <v>54</v>
      </c>
      <c r="G20" s="209" t="s">
        <v>55</v>
      </c>
      <c r="H20" s="188"/>
      <c r="I20" s="189">
        <v>24</v>
      </c>
      <c r="J20" s="210" t="s">
        <v>19</v>
      </c>
      <c r="K20" s="211" t="s">
        <v>96</v>
      </c>
      <c r="L20" s="211" t="s">
        <v>103</v>
      </c>
      <c r="M20" s="211"/>
      <c r="N20" s="211"/>
      <c r="O20" s="211" t="s">
        <v>122</v>
      </c>
      <c r="P20" s="211"/>
      <c r="Q20" s="211"/>
      <c r="R20" s="212"/>
      <c r="S20" s="193">
        <f>SUM(K21:R21)</f>
        <v>2932</v>
      </c>
      <c r="T20" s="193" t="s">
        <v>127</v>
      </c>
      <c r="U20" s="194" t="s">
        <v>56</v>
      </c>
    </row>
    <row r="21" spans="1:21" ht="13.8" thickBot="1" x14ac:dyDescent="0.3">
      <c r="A21" s="195">
        <f>A20</f>
        <v>5</v>
      </c>
      <c r="B21" s="195"/>
      <c r="C21" s="196"/>
      <c r="D21" s="197"/>
      <c r="E21" s="198"/>
      <c r="F21" s="213"/>
      <c r="G21" s="213"/>
      <c r="H21" s="199"/>
      <c r="I21" s="199"/>
      <c r="J21" s="214" t="s">
        <v>6</v>
      </c>
      <c r="K21" s="201">
        <f xml:space="preserve"> IF(ISBLANK(K19),"",TRUNC(25.4347* (18-K19)^1.81))</f>
        <v>441</v>
      </c>
      <c r="L21" s="201">
        <f xml:space="preserve"> IF(ISBLANK(L19), "",TRUNC(0.14354* (L19*100-220)^1.4))</f>
        <v>290</v>
      </c>
      <c r="M21" s="201">
        <f xml:space="preserve"> IF(ISBLANK(M19), "",TRUNC(51.39* (M19-1.5)^1.05))</f>
        <v>347</v>
      </c>
      <c r="N21" s="201">
        <f xml:space="preserve"> IF(ISBLANK(N19), "",TRUNC(1.53775* (82-N19)^1.81))</f>
        <v>323</v>
      </c>
      <c r="O21" s="201">
        <f xml:space="preserve"> IF(ISBLANK(O19),"",TRUNC(5.74352* (28.5-O19)^1.92))</f>
        <v>515</v>
      </c>
      <c r="P21" s="201">
        <f xml:space="preserve"> IF(ISBLANK(P19), "",TRUNC(0.8465* (P19*100-75)^1.42))</f>
        <v>441</v>
      </c>
      <c r="Q21" s="201">
        <f xml:space="preserve"> IF(ISBLANK(Q19), "",TRUNC(10.14* (Q19-7)^1.08))</f>
        <v>148</v>
      </c>
      <c r="R21" s="202">
        <f>IF(ISBLANK(R19),"",INT(0.08713*(305.5-(R19/$E$3))^1.85))</f>
        <v>427</v>
      </c>
      <c r="S21" s="203">
        <f>SUM(K21:R21)</f>
        <v>2932</v>
      </c>
      <c r="T21" s="293"/>
      <c r="U21" s="215"/>
    </row>
    <row r="22" spans="1:21" x14ac:dyDescent="0.25">
      <c r="A22" s="176">
        <f>A23</f>
        <v>6</v>
      </c>
      <c r="B22" s="176"/>
      <c r="C22" s="177"/>
      <c r="D22" s="178"/>
      <c r="E22" s="179"/>
      <c r="F22" s="207"/>
      <c r="G22" s="207"/>
      <c r="H22" s="180"/>
      <c r="I22" s="180"/>
      <c r="J22" s="208" t="s">
        <v>10</v>
      </c>
      <c r="K22" s="234">
        <v>13.4</v>
      </c>
      <c r="L22" s="234" t="s">
        <v>98</v>
      </c>
      <c r="M22" s="235">
        <v>9.2100000000000009</v>
      </c>
      <c r="N22" s="234">
        <v>63.9</v>
      </c>
      <c r="O22" s="234">
        <v>18.14</v>
      </c>
      <c r="P22" s="234">
        <v>1.36</v>
      </c>
      <c r="Q22" s="234">
        <v>29.99</v>
      </c>
      <c r="R22" s="236">
        <v>2.641898148148148E-3</v>
      </c>
      <c r="S22" s="182">
        <f>SUM(K24:R24)</f>
        <v>2500</v>
      </c>
      <c r="T22" s="292"/>
      <c r="U22" s="183"/>
    </row>
    <row r="23" spans="1:21" x14ac:dyDescent="0.25">
      <c r="A23" s="184">
        <v>6</v>
      </c>
      <c r="B23" s="184">
        <v>20</v>
      </c>
      <c r="C23" s="185" t="s">
        <v>92</v>
      </c>
      <c r="D23" s="186" t="s">
        <v>93</v>
      </c>
      <c r="E23" s="187" t="s">
        <v>94</v>
      </c>
      <c r="F23" s="209" t="s">
        <v>63</v>
      </c>
      <c r="G23" s="209" t="s">
        <v>55</v>
      </c>
      <c r="H23" s="188"/>
      <c r="I23" s="189">
        <v>22</v>
      </c>
      <c r="J23" s="210" t="s">
        <v>19</v>
      </c>
      <c r="K23" s="211" t="s">
        <v>96</v>
      </c>
      <c r="L23" s="211"/>
      <c r="M23" s="211"/>
      <c r="N23" s="211"/>
      <c r="O23" s="211" t="s">
        <v>122</v>
      </c>
      <c r="P23" s="211"/>
      <c r="Q23" s="211"/>
      <c r="R23" s="212"/>
      <c r="S23" s="193">
        <f>SUM(K24:R24)</f>
        <v>2500</v>
      </c>
      <c r="T23" s="193" t="s">
        <v>128</v>
      </c>
      <c r="U23" s="194" t="s">
        <v>56</v>
      </c>
    </row>
    <row r="24" spans="1:21" ht="13.8" thickBot="1" x14ac:dyDescent="0.3">
      <c r="A24" s="195">
        <f>A23</f>
        <v>6</v>
      </c>
      <c r="B24" s="195"/>
      <c r="C24" s="196"/>
      <c r="D24" s="197"/>
      <c r="E24" s="198"/>
      <c r="F24" s="213"/>
      <c r="G24" s="213"/>
      <c r="H24" s="199"/>
      <c r="I24" s="199"/>
      <c r="J24" s="214" t="s">
        <v>6</v>
      </c>
      <c r="K24" s="201">
        <f xml:space="preserve"> IF(ISBLANK(K22),"",TRUNC(25.4347* (18-K22)^1.81))</f>
        <v>402</v>
      </c>
      <c r="L24" s="201"/>
      <c r="M24" s="201">
        <f xml:space="preserve"> IF(ISBLANK(M22), "",TRUNC(51.39* (M22-1.5)^1.05))</f>
        <v>438</v>
      </c>
      <c r="N24" s="201">
        <f xml:space="preserve"> IF(ISBLANK(N22), "",TRUNC(1.53775* (82-N22)^1.81))</f>
        <v>290</v>
      </c>
      <c r="O24" s="201">
        <f xml:space="preserve"> IF(ISBLANK(O22),"",TRUNC(5.74352* (28.5-O22)^1.92))</f>
        <v>511</v>
      </c>
      <c r="P24" s="201">
        <f xml:space="preserve"> IF(ISBLANK(P22), "",TRUNC(0.8465* (P22*100-75)^1.42))</f>
        <v>290</v>
      </c>
      <c r="Q24" s="201">
        <f xml:space="preserve"> IF(ISBLANK(Q22), "",TRUNC(10.14* (Q22-7)^1.08))</f>
        <v>299</v>
      </c>
      <c r="R24" s="202">
        <f>IF(ISBLANK(R22),"",INT(0.08713*(305.5-(R22/$E$3))^1.85))</f>
        <v>270</v>
      </c>
      <c r="S24" s="203">
        <f>SUM(K24:R24)</f>
        <v>2500</v>
      </c>
      <c r="T24" s="293"/>
      <c r="U24" s="215"/>
    </row>
  </sheetData>
  <sortState ref="A10:U21">
    <sortCondition descending="1" ref="S10:S21"/>
  </sortState>
  <printOptions horizontalCentered="1"/>
  <pageMargins left="0.15748031496062992" right="0.15748031496062992" top="0.59055118110236227" bottom="0.39370078740157483" header="0.19685039370078741" footer="0.39370078740157483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7-kove</vt:lpstr>
      <vt:lpstr>100bb M</vt:lpstr>
      <vt:lpstr>Aukštis M</vt:lpstr>
      <vt:lpstr>Rutulys M</vt:lpstr>
      <vt:lpstr>200 M</vt:lpstr>
      <vt:lpstr>Tolis M</vt:lpstr>
      <vt:lpstr>Ietis M</vt:lpstr>
      <vt:lpstr>800 M</vt:lpstr>
      <vt:lpstr>8-kove</vt:lpstr>
      <vt:lpstr>100 V</vt:lpstr>
      <vt:lpstr>Tolis V</vt:lpstr>
      <vt:lpstr>Rutulys V</vt:lpstr>
      <vt:lpstr>400 V</vt:lpstr>
      <vt:lpstr>110bb V</vt:lpstr>
      <vt:lpstr>Aukštis V</vt:lpstr>
      <vt:lpstr>Ietis V</vt:lpstr>
      <vt:lpstr>1000 V </vt:lpstr>
      <vt:lpstr>'Ietis V'!Print_Area</vt:lpstr>
      <vt:lpstr>'Rutulys M'!Print_Area</vt:lpstr>
      <vt:lpstr>'Rutulys 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2022-07-01T11:22:59Z</cp:lastPrinted>
  <dcterms:created xsi:type="dcterms:W3CDTF">2010-02-04T07:55:30Z</dcterms:created>
  <dcterms:modified xsi:type="dcterms:W3CDTF">2022-07-01T12:11:20Z</dcterms:modified>
</cp:coreProperties>
</file>