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20" yWindow="-120" windowWidth="29040" windowHeight="15840" tabRatio="838" firstSheet="10" activeTab="24"/>
  </bookViews>
  <sheets>
    <sheet name="60Mjn" sheetId="1" r:id="rId1"/>
    <sheet name="60Mjn (g)" sheetId="47" r:id="rId2"/>
    <sheet name="60Vjn" sheetId="2" r:id="rId3"/>
    <sheet name="60Vjn (g)" sheetId="46" r:id="rId4"/>
    <sheet name="300Mjn" sheetId="21" r:id="rId5"/>
    <sheet name="300Mjn (g)" sheetId="48" r:id="rId6"/>
    <sheet name="300Vjn" sheetId="22" r:id="rId7"/>
    <sheet name="300Vjn (g)" sheetId="49" r:id="rId8"/>
    <sheet name="600Mjn" sheetId="37" r:id="rId9"/>
    <sheet name="600Vjn" sheetId="24" r:id="rId10"/>
    <sheet name="1000Mjn" sheetId="25" r:id="rId11"/>
    <sheet name="1000Vjn" sheetId="26" r:id="rId12"/>
    <sheet name="3000Vjn" sheetId="40" r:id="rId13"/>
    <sheet name="60bbMjn" sheetId="27" r:id="rId14"/>
    <sheet name="60bbVjn" sheetId="28" r:id="rId15"/>
    <sheet name="AukštisM" sheetId="12" r:id="rId16"/>
    <sheet name="AukštisV" sheetId="29" r:id="rId17"/>
    <sheet name="KartisM" sheetId="30" r:id="rId18"/>
    <sheet name="KartisV" sheetId="31" r:id="rId19"/>
    <sheet name="TolisM" sheetId="13" r:id="rId20"/>
    <sheet name="TolisV" sheetId="14" r:id="rId21"/>
    <sheet name="TrišuolisMV" sheetId="32" r:id="rId22"/>
    <sheet name="RutulysM" sheetId="34" r:id="rId23"/>
    <sheet name="RutulysV" sheetId="15" r:id="rId24"/>
    <sheet name="Ėjimas" sheetId="41" r:id="rId2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49" l="1"/>
  <c r="I8" i="49"/>
  <c r="I12" i="49"/>
  <c r="I10" i="49"/>
  <c r="I14" i="49"/>
  <c r="I13" i="49"/>
  <c r="I16" i="49"/>
  <c r="I11" i="49"/>
  <c r="I15" i="49"/>
  <c r="I11" i="48"/>
  <c r="I9" i="48"/>
  <c r="I8" i="48"/>
  <c r="I15" i="48"/>
  <c r="I10" i="48"/>
  <c r="I13" i="48"/>
  <c r="I18" i="48"/>
  <c r="I14" i="48"/>
  <c r="I19" i="48"/>
  <c r="I20" i="48"/>
  <c r="I12" i="48"/>
  <c r="I17" i="48"/>
  <c r="I16" i="48"/>
  <c r="I21" i="48"/>
  <c r="I25" i="22"/>
  <c r="I24" i="22"/>
  <c r="I23" i="22"/>
  <c r="I26" i="21"/>
  <c r="I25" i="21"/>
  <c r="I23" i="21"/>
  <c r="I24" i="21"/>
  <c r="I20" i="21"/>
  <c r="I19" i="21"/>
  <c r="I13" i="41"/>
  <c r="I35" i="47"/>
  <c r="I34" i="47"/>
  <c r="I17" i="47"/>
  <c r="I26" i="47"/>
  <c r="I19" i="47"/>
  <c r="I13" i="47"/>
  <c r="I27" i="47"/>
  <c r="I21" i="47"/>
  <c r="I22" i="47"/>
  <c r="I29" i="47"/>
  <c r="I16" i="47"/>
  <c r="I20" i="47"/>
  <c r="I9" i="47"/>
  <c r="I32" i="47"/>
  <c r="I23" i="47"/>
  <c r="I25" i="47"/>
  <c r="I30" i="47"/>
  <c r="I15" i="47"/>
  <c r="I33" i="47"/>
  <c r="I24" i="47"/>
  <c r="I10" i="47"/>
  <c r="I11" i="47"/>
  <c r="I12" i="47"/>
  <c r="I18" i="47"/>
  <c r="I28" i="47"/>
  <c r="I31" i="47"/>
  <c r="I36" i="47"/>
  <c r="I54" i="1"/>
  <c r="I53" i="1"/>
  <c r="I52" i="1"/>
  <c r="I51" i="1"/>
  <c r="I48" i="1"/>
  <c r="I47" i="1"/>
  <c r="I46" i="1"/>
  <c r="I45" i="1"/>
  <c r="I43" i="1"/>
  <c r="I39" i="1"/>
  <c r="I38" i="1"/>
  <c r="I37" i="1"/>
  <c r="I41" i="1"/>
  <c r="I36" i="1"/>
  <c r="I34" i="1"/>
  <c r="I33" i="1"/>
  <c r="I32" i="1"/>
  <c r="I29" i="1"/>
  <c r="I22" i="1"/>
  <c r="I10" i="1"/>
  <c r="I15" i="46"/>
  <c r="I9" i="46"/>
  <c r="I16" i="46"/>
  <c r="I8" i="46"/>
  <c r="I19" i="46"/>
  <c r="I26" i="46"/>
  <c r="I21" i="46"/>
  <c r="I27" i="46"/>
  <c r="I18" i="46"/>
  <c r="I28" i="46"/>
  <c r="I13" i="46"/>
  <c r="I17" i="46"/>
  <c r="I12" i="46"/>
  <c r="I20" i="46"/>
  <c r="I29" i="46"/>
  <c r="I25" i="46"/>
  <c r="I22" i="46"/>
  <c r="I24" i="46"/>
  <c r="I23" i="46"/>
  <c r="I36" i="2"/>
  <c r="I29" i="2"/>
  <c r="I15" i="2"/>
  <c r="I8" i="26"/>
  <c r="I9" i="24"/>
  <c r="I12" i="40"/>
  <c r="I10" i="40"/>
  <c r="I8" i="41"/>
  <c r="I11" i="41"/>
  <c r="I9" i="41"/>
  <c r="I10" i="41"/>
  <c r="I19" i="41"/>
  <c r="I18" i="41"/>
  <c r="I10" i="24" l="1"/>
  <c r="I8" i="24"/>
  <c r="I11" i="24"/>
  <c r="I10" i="25"/>
  <c r="I13" i="25"/>
  <c r="I11" i="25"/>
  <c r="I8" i="25"/>
  <c r="I9" i="25"/>
  <c r="I8" i="37"/>
  <c r="I9" i="37"/>
  <c r="I13" i="37"/>
  <c r="I10" i="37"/>
  <c r="I16" i="37"/>
  <c r="N10" i="15"/>
  <c r="O10" i="15" s="1"/>
  <c r="W9" i="29"/>
  <c r="W8" i="29"/>
  <c r="I41" i="2"/>
  <c r="I40" i="2"/>
  <c r="I39" i="2"/>
  <c r="I38" i="2"/>
  <c r="I37" i="2"/>
  <c r="I34" i="2"/>
  <c r="I33" i="2"/>
  <c r="I32" i="2"/>
  <c r="I31" i="2"/>
  <c r="I27" i="1"/>
  <c r="I26" i="1"/>
  <c r="I25" i="1"/>
  <c r="I24" i="1"/>
  <c r="I23" i="1"/>
  <c r="W11" i="30"/>
  <c r="W8" i="12"/>
  <c r="W7" i="12"/>
  <c r="W7" i="29"/>
  <c r="N11" i="14"/>
  <c r="O11" i="14" s="1"/>
  <c r="N10" i="14"/>
  <c r="O10" i="14" s="1"/>
  <c r="N15" i="14"/>
  <c r="O15" i="14" s="1"/>
  <c r="N13" i="14"/>
  <c r="O13" i="14" s="1"/>
  <c r="N14" i="14"/>
  <c r="O14" i="14" s="1"/>
  <c r="N13" i="15"/>
  <c r="O13" i="15" s="1"/>
  <c r="N11" i="15"/>
  <c r="O11" i="15" s="1"/>
  <c r="N10" i="34"/>
  <c r="O10" i="34" s="1"/>
  <c r="N12" i="34"/>
  <c r="O12" i="34" s="1"/>
  <c r="N9" i="34"/>
  <c r="O9" i="34" s="1"/>
  <c r="N24" i="32"/>
  <c r="O24" i="32" s="1"/>
  <c r="N22" i="32"/>
  <c r="O22" i="32"/>
  <c r="N25" i="32"/>
  <c r="O25" i="32" s="1"/>
  <c r="N23" i="32"/>
  <c r="O23" i="32"/>
  <c r="N8" i="32"/>
  <c r="O8" i="32" s="1"/>
  <c r="N11" i="32"/>
  <c r="O11" i="32" s="1"/>
  <c r="N7" i="15"/>
  <c r="O7" i="15" s="1"/>
  <c r="N12" i="32"/>
  <c r="O12" i="32" s="1"/>
  <c r="N7" i="32"/>
  <c r="O7" i="32" s="1"/>
  <c r="N9" i="32"/>
  <c r="N10" i="32"/>
  <c r="O10" i="32" s="1"/>
  <c r="N12" i="14"/>
  <c r="O12" i="14" s="1"/>
  <c r="N8" i="14"/>
  <c r="O8" i="14" s="1"/>
  <c r="N9" i="14"/>
  <c r="O9" i="14" s="1"/>
  <c r="N7" i="14"/>
  <c r="O7" i="14" s="1"/>
  <c r="N9" i="13"/>
  <c r="O9" i="13" s="1"/>
  <c r="N8" i="13"/>
  <c r="O8" i="13" s="1"/>
  <c r="N7" i="13"/>
  <c r="O7" i="13" s="1"/>
  <c r="O9" i="32"/>
  <c r="W12" i="12"/>
  <c r="W10" i="12"/>
  <c r="I16" i="22"/>
  <c r="I15" i="22"/>
  <c r="I13" i="22"/>
  <c r="I8" i="22"/>
  <c r="I8" i="21"/>
  <c r="I9" i="40"/>
  <c r="I13" i="40"/>
  <c r="I11" i="40"/>
  <c r="I8" i="40"/>
  <c r="I20" i="1"/>
  <c r="I15" i="37"/>
  <c r="I14" i="37"/>
  <c r="I11" i="37"/>
  <c r="I12" i="37"/>
  <c r="I20" i="22"/>
  <c r="I19" i="22"/>
  <c r="N13" i="34"/>
  <c r="O13" i="34" s="1"/>
  <c r="N14" i="34"/>
  <c r="O14" i="34" s="1"/>
  <c r="N11" i="34"/>
  <c r="O11" i="34" s="1"/>
  <c r="N15" i="34"/>
  <c r="O15" i="34" s="1"/>
  <c r="N16" i="34"/>
  <c r="N8" i="34"/>
  <c r="O8" i="34" s="1"/>
  <c r="W10" i="30"/>
  <c r="W7" i="30"/>
  <c r="W9" i="12"/>
  <c r="W13" i="12"/>
  <c r="N7" i="34"/>
  <c r="O7" i="34" s="1"/>
  <c r="W7" i="31"/>
  <c r="W9" i="31"/>
  <c r="W10" i="31"/>
  <c r="W8" i="31"/>
  <c r="W8" i="30"/>
  <c r="W9" i="30"/>
  <c r="W11" i="12"/>
  <c r="H8" i="28"/>
  <c r="H10" i="28"/>
  <c r="H9" i="28"/>
  <c r="H9" i="27"/>
  <c r="H10" i="27"/>
  <c r="H8" i="27"/>
  <c r="I10" i="26"/>
  <c r="I9" i="26"/>
  <c r="I12" i="26"/>
  <c r="I11" i="26"/>
  <c r="I12" i="25"/>
  <c r="I12" i="24"/>
  <c r="I11" i="22"/>
  <c r="I11" i="21"/>
  <c r="I10" i="21"/>
  <c r="I9" i="21"/>
  <c r="I16" i="21"/>
  <c r="I15" i="21"/>
  <c r="I14" i="21"/>
  <c r="I13" i="21"/>
  <c r="I27" i="2"/>
  <c r="I26" i="2"/>
  <c r="I24" i="2"/>
  <c r="I23" i="2"/>
  <c r="I22" i="2"/>
  <c r="I20" i="2"/>
  <c r="I17" i="2"/>
  <c r="I16" i="2"/>
  <c r="I12" i="2"/>
  <c r="I10" i="2"/>
  <c r="I9" i="2"/>
  <c r="I8" i="2"/>
  <c r="I19" i="1"/>
  <c r="I16" i="1"/>
  <c r="I13" i="1"/>
  <c r="I9" i="1"/>
  <c r="N9" i="15"/>
  <c r="O9" i="15" s="1"/>
  <c r="N12" i="15"/>
  <c r="O12" i="15" s="1"/>
  <c r="N8" i="15"/>
  <c r="O8" i="15" s="1"/>
</calcChain>
</file>

<file path=xl/sharedStrings.xml><?xml version="1.0" encoding="utf-8"?>
<sst xmlns="http://schemas.openxmlformats.org/spreadsheetml/2006/main" count="2146" uniqueCount="507">
  <si>
    <t>Kaunas</t>
  </si>
  <si>
    <t xml:space="preserve">60 m </t>
  </si>
  <si>
    <t>1</t>
  </si>
  <si>
    <t>bėgimas</t>
  </si>
  <si>
    <t>Takas</t>
  </si>
  <si>
    <t>Vardas</t>
  </si>
  <si>
    <t>Pavardė</t>
  </si>
  <si>
    <t>Gim.data</t>
  </si>
  <si>
    <t>Komanda</t>
  </si>
  <si>
    <t>Treneris</t>
  </si>
  <si>
    <t>Rez.</t>
  </si>
  <si>
    <t>Rez.f.</t>
  </si>
  <si>
    <t>Kv. l.</t>
  </si>
  <si>
    <t>2</t>
  </si>
  <si>
    <t>3</t>
  </si>
  <si>
    <t>4</t>
  </si>
  <si>
    <t>5</t>
  </si>
  <si>
    <t>6</t>
  </si>
  <si>
    <t>Nr.</t>
  </si>
  <si>
    <t>Kv.l.</t>
  </si>
  <si>
    <t>Eilė</t>
  </si>
  <si>
    <t>60 m b.b.</t>
  </si>
  <si>
    <t>Šuolis į aukštį</t>
  </si>
  <si>
    <t>Rezult.</t>
  </si>
  <si>
    <t>Šuolis į tolį</t>
  </si>
  <si>
    <t>Bandymai</t>
  </si>
  <si>
    <t>Rutulio stūmimas</t>
  </si>
  <si>
    <t>lengvosios atletikos čempionatas</t>
  </si>
  <si>
    <t>Šuolis su kartimi</t>
  </si>
  <si>
    <t>Trišuolis</t>
  </si>
  <si>
    <t>Jaunės</t>
  </si>
  <si>
    <t>Jauniai</t>
  </si>
  <si>
    <t xml:space="preserve">300 m </t>
  </si>
  <si>
    <t xml:space="preserve">600 m </t>
  </si>
  <si>
    <t xml:space="preserve">1000 m </t>
  </si>
  <si>
    <t>(0,76)</t>
  </si>
  <si>
    <t>(0,91)</t>
  </si>
  <si>
    <t>(5 kg.)</t>
  </si>
  <si>
    <t>(3 kg.)</t>
  </si>
  <si>
    <t>b.k.</t>
  </si>
  <si>
    <t xml:space="preserve">3000 m </t>
  </si>
  <si>
    <t>Kauno jaunių</t>
  </si>
  <si>
    <t xml:space="preserve">Paulius </t>
  </si>
  <si>
    <t>Venclauskas</t>
  </si>
  <si>
    <t>2008-09-05</t>
  </si>
  <si>
    <t xml:space="preserve">A.Gavelytė </t>
  </si>
  <si>
    <t xml:space="preserve">Motiejus </t>
  </si>
  <si>
    <t xml:space="preserve">Samulevičius </t>
  </si>
  <si>
    <t>2007-11-12</t>
  </si>
  <si>
    <t>Erika</t>
  </si>
  <si>
    <t>Matulionytė</t>
  </si>
  <si>
    <t>Gabija</t>
  </si>
  <si>
    <t>Stankevičiūtė</t>
  </si>
  <si>
    <t>Gerda</t>
  </si>
  <si>
    <t>Mikalauskaitė</t>
  </si>
  <si>
    <t>A.Bartkevičienė </t>
  </si>
  <si>
    <t>Kauno "Gaja"</t>
  </si>
  <si>
    <t>Antuanetė</t>
  </si>
  <si>
    <t>Neverauskaitė</t>
  </si>
  <si>
    <t>A. Skujytė</t>
  </si>
  <si>
    <t xml:space="preserve">Dorotėja </t>
  </si>
  <si>
    <t>Simona</t>
  </si>
  <si>
    <t>Lantuchaitė</t>
  </si>
  <si>
    <t>Miglė</t>
  </si>
  <si>
    <t>Kupčiūnaitė</t>
  </si>
  <si>
    <t>Lukas</t>
  </si>
  <si>
    <t>Van Lieshaut</t>
  </si>
  <si>
    <t>Kauno "Startas"</t>
  </si>
  <si>
    <t>Marija</t>
  </si>
  <si>
    <t>Šarkauskaitė</t>
  </si>
  <si>
    <t>D.Jankauskaitė</t>
  </si>
  <si>
    <t>Reda</t>
  </si>
  <si>
    <t>Teteriukovė</t>
  </si>
  <si>
    <t>Benas</t>
  </si>
  <si>
    <t>Janauskas</t>
  </si>
  <si>
    <t>Kostas</t>
  </si>
  <si>
    <t>Damažeckas</t>
  </si>
  <si>
    <t>Dominykas</t>
  </si>
  <si>
    <t>Gurskas</t>
  </si>
  <si>
    <t>Laurynas</t>
  </si>
  <si>
    <t>Aršvila</t>
  </si>
  <si>
    <t>Ksenija</t>
  </si>
  <si>
    <t>Kozlova</t>
  </si>
  <si>
    <t>2007-28-09</t>
  </si>
  <si>
    <t>J.Hadakova</t>
  </si>
  <si>
    <t>Artjoms</t>
  </si>
  <si>
    <t>Pavlovs</t>
  </si>
  <si>
    <t>2007-04-03</t>
  </si>
  <si>
    <t>Nikita</t>
  </si>
  <si>
    <t>Nazarovs</t>
  </si>
  <si>
    <t>2008-13-02</t>
  </si>
  <si>
    <t>Anna</t>
  </si>
  <si>
    <t>Griņeviča</t>
  </si>
  <si>
    <t>2008-14-03</t>
  </si>
  <si>
    <t>Jana</t>
  </si>
  <si>
    <t>Griškjāne</t>
  </si>
  <si>
    <t>2007-03-04</t>
  </si>
  <si>
    <t>Jelizaveta</t>
  </si>
  <si>
    <t>Jelagina</t>
  </si>
  <si>
    <t>2008-17-11</t>
  </si>
  <si>
    <t xml:space="preserve">Alisa </t>
  </si>
  <si>
    <t>Gerasimova</t>
  </si>
  <si>
    <t>2007-25-05</t>
  </si>
  <si>
    <t>Treiko</t>
  </si>
  <si>
    <t>2006-22-05</t>
  </si>
  <si>
    <t>Lilija</t>
  </si>
  <si>
    <t>Silčonoka</t>
  </si>
  <si>
    <t>2009-15-11</t>
  </si>
  <si>
    <t>Augšdaugavas NSS</t>
  </si>
  <si>
    <t>Dovydas</t>
  </si>
  <si>
    <t>Norvaišas</t>
  </si>
  <si>
    <t>E. Dilys</t>
  </si>
  <si>
    <t xml:space="preserve">Saulė </t>
  </si>
  <si>
    <t>Norvaišaitė</t>
  </si>
  <si>
    <t>2009-10-17</t>
  </si>
  <si>
    <t>Ema</t>
  </si>
  <si>
    <t>Rasalaitė</t>
  </si>
  <si>
    <t>2009-12-08</t>
  </si>
  <si>
    <t>Jagminaitė</t>
  </si>
  <si>
    <t>Liudas</t>
  </si>
  <si>
    <t>Zokas</t>
  </si>
  <si>
    <t>Vincas</t>
  </si>
  <si>
    <t>Elzė</t>
  </si>
  <si>
    <t>Jarockytė</t>
  </si>
  <si>
    <t>2008-12-15</t>
  </si>
  <si>
    <t>G.Šerėnienė</t>
  </si>
  <si>
    <t>Domantas</t>
  </si>
  <si>
    <t>Žirgutis</t>
  </si>
  <si>
    <t>2009-08-13</t>
  </si>
  <si>
    <t>Ignas</t>
  </si>
  <si>
    <t>Laurinaitis</t>
  </si>
  <si>
    <t>2009-02-05</t>
  </si>
  <si>
    <t>Urrtė</t>
  </si>
  <si>
    <t>Žukauskaitė</t>
  </si>
  <si>
    <t>2009-12-11</t>
  </si>
  <si>
    <t>Gabrielė</t>
  </si>
  <si>
    <t>Kailiūtė</t>
  </si>
  <si>
    <t>2009-05-12</t>
  </si>
  <si>
    <t>Regimantas</t>
  </si>
  <si>
    <t>Jukna</t>
  </si>
  <si>
    <t>2008-03-22</t>
  </si>
  <si>
    <t>Joana</t>
  </si>
  <si>
    <t>Fiodorovaitė</t>
  </si>
  <si>
    <t>2007-10-31</t>
  </si>
  <si>
    <t>Mockus</t>
  </si>
  <si>
    <t>2007-03-30</t>
  </si>
  <si>
    <t>Aurėja</t>
  </si>
  <si>
    <t>Beniušytė</t>
  </si>
  <si>
    <t>2006-09-05</t>
  </si>
  <si>
    <t>I.Gricevičienė</t>
  </si>
  <si>
    <t>Smiltė</t>
  </si>
  <si>
    <t>Bačkytė</t>
  </si>
  <si>
    <t>2007-04-10</t>
  </si>
  <si>
    <t>Titas</t>
  </si>
  <si>
    <t>Aklys</t>
  </si>
  <si>
    <t>2007-10-09</t>
  </si>
  <si>
    <t>Ainaras</t>
  </si>
  <si>
    <t>Pelenis</t>
  </si>
  <si>
    <t>2007-01-06</t>
  </si>
  <si>
    <t>Urtė</t>
  </si>
  <si>
    <t>Urmanavičiūtė</t>
  </si>
  <si>
    <t>2007-04-29</t>
  </si>
  <si>
    <t>A.Gricevičius</t>
  </si>
  <si>
    <t>Ieva</t>
  </si>
  <si>
    <t>Grybaitė</t>
  </si>
  <si>
    <t>2008-07-24</t>
  </si>
  <si>
    <t>Augustė</t>
  </si>
  <si>
    <t>Kaveckaitė</t>
  </si>
  <si>
    <t>2008-09-10</t>
  </si>
  <si>
    <t>Kilytė</t>
  </si>
  <si>
    <t>2007-05-28</t>
  </si>
  <si>
    <t>Viktorija</t>
  </si>
  <si>
    <t>Nalivaiko</t>
  </si>
  <si>
    <t>2008-05-08</t>
  </si>
  <si>
    <t>Radvilė</t>
  </si>
  <si>
    <t>Masiulytė</t>
  </si>
  <si>
    <t>2007-11-08</t>
  </si>
  <si>
    <t>Denis</t>
  </si>
  <si>
    <t>2009-09-06</t>
  </si>
  <si>
    <t>Gertė</t>
  </si>
  <si>
    <t>Žičkutė</t>
  </si>
  <si>
    <t>2009-04-13</t>
  </si>
  <si>
    <t>Arnoldas</t>
  </si>
  <si>
    <t>Kucinas</t>
  </si>
  <si>
    <t>2009-01-15</t>
  </si>
  <si>
    <t>Aronas</t>
  </si>
  <si>
    <t>Drobotas</t>
  </si>
  <si>
    <t>2009-08-04</t>
  </si>
  <si>
    <t xml:space="preserve">Danielius </t>
  </si>
  <si>
    <t>Legenzov</t>
  </si>
  <si>
    <t>2007-01-03</t>
  </si>
  <si>
    <t xml:space="preserve">I. Jakubaitytė </t>
  </si>
  <si>
    <t>Vesta</t>
  </si>
  <si>
    <t xml:space="preserve">Marmaitė </t>
  </si>
  <si>
    <t>2006-12-04</t>
  </si>
  <si>
    <t>Greta</t>
  </si>
  <si>
    <t>Gurskaitė</t>
  </si>
  <si>
    <t>I.Juodeškiene</t>
  </si>
  <si>
    <t>Šutova</t>
  </si>
  <si>
    <t>Vytenis</t>
  </si>
  <si>
    <t>Danilevičius</t>
  </si>
  <si>
    <t>Ąžuolas</t>
  </si>
  <si>
    <t>Gurevičius</t>
  </si>
  <si>
    <t>Bružas</t>
  </si>
  <si>
    <t>Kubilius</t>
  </si>
  <si>
    <t>Skaistė</t>
  </si>
  <si>
    <t>Nadzeikaitė</t>
  </si>
  <si>
    <t xml:space="preserve">Simonas </t>
  </si>
  <si>
    <t>Alionis</t>
  </si>
  <si>
    <t>J.Čižauskas</t>
  </si>
  <si>
    <t>Atėnė</t>
  </si>
  <si>
    <t>Gūdmantaitė</t>
  </si>
  <si>
    <t>Julius</t>
  </si>
  <si>
    <t>Sereičikas</t>
  </si>
  <si>
    <t>Karolis</t>
  </si>
  <si>
    <t>Lukaševičius</t>
  </si>
  <si>
    <t>Aleksei</t>
  </si>
  <si>
    <t>Aleksieiev</t>
  </si>
  <si>
    <t>Aura</t>
  </si>
  <si>
    <t>Černiauskaitė</t>
  </si>
  <si>
    <t>2007-04-12</t>
  </si>
  <si>
    <t>Jonavos SC</t>
  </si>
  <si>
    <t>V.Lebeckienė</t>
  </si>
  <si>
    <t xml:space="preserve">Mėja </t>
  </si>
  <si>
    <t>Petukauskaitė</t>
  </si>
  <si>
    <t>2007-01-14</t>
  </si>
  <si>
    <t>Arminas</t>
  </si>
  <si>
    <t>Pšitulskis</t>
  </si>
  <si>
    <t>2007-08-02</t>
  </si>
  <si>
    <t>Justinas</t>
  </si>
  <si>
    <t>Vaikšnora</t>
  </si>
  <si>
    <t>2007-07-21</t>
  </si>
  <si>
    <t>Toropovaitė</t>
  </si>
  <si>
    <t>2007-03-28</t>
  </si>
  <si>
    <t xml:space="preserve">Evelina </t>
  </si>
  <si>
    <t>Kramarenkaitė</t>
  </si>
  <si>
    <t>2006-11-21</t>
  </si>
  <si>
    <t>G.Goštautaitė</t>
  </si>
  <si>
    <t>Orinta</t>
  </si>
  <si>
    <t>Stanevičiūtė</t>
  </si>
  <si>
    <t>2009-06-19</t>
  </si>
  <si>
    <t>Austėja</t>
  </si>
  <si>
    <t>Runkėvič</t>
  </si>
  <si>
    <t>2008-03-13</t>
  </si>
  <si>
    <t>Beatričė</t>
  </si>
  <si>
    <t>Vasiliauskaitė</t>
  </si>
  <si>
    <t>2008-06-20</t>
  </si>
  <si>
    <t>Bučinskaitė</t>
  </si>
  <si>
    <t>2009-10-21</t>
  </si>
  <si>
    <t>Daugirdaitė</t>
  </si>
  <si>
    <t>2009-07-02</t>
  </si>
  <si>
    <t>Šabūnaitė</t>
  </si>
  <si>
    <t>2009-09-16</t>
  </si>
  <si>
    <t xml:space="preserve">Ieva </t>
  </si>
  <si>
    <t>Perednytė</t>
  </si>
  <si>
    <t>2009-09-19</t>
  </si>
  <si>
    <t>Ermita</t>
  </si>
  <si>
    <t>Pagrandytė</t>
  </si>
  <si>
    <t>2008-11-07</t>
  </si>
  <si>
    <t>Liakauskaitė</t>
  </si>
  <si>
    <t>2007-06-22</t>
  </si>
  <si>
    <t>K. Ščiglo</t>
  </si>
  <si>
    <t>Rokas</t>
  </si>
  <si>
    <t>Adomaitis</t>
  </si>
  <si>
    <t>2007-11-13</t>
  </si>
  <si>
    <t>Nojus</t>
  </si>
  <si>
    <t>Matusevičius</t>
  </si>
  <si>
    <t>2007-05-16</t>
  </si>
  <si>
    <t xml:space="preserve">Jokūbas </t>
  </si>
  <si>
    <t>Mackevičius</t>
  </si>
  <si>
    <t>2007-08-23</t>
  </si>
  <si>
    <t>Rukas</t>
  </si>
  <si>
    <t>2008-04-08</t>
  </si>
  <si>
    <t>Kaminskas</t>
  </si>
  <si>
    <t>2007-01-31</t>
  </si>
  <si>
    <t>Klaudija</t>
  </si>
  <si>
    <t>Lodaitė</t>
  </si>
  <si>
    <t>2008-10-18</t>
  </si>
  <si>
    <t>Geldotaitė</t>
  </si>
  <si>
    <t>2008-01-06</t>
  </si>
  <si>
    <t>Matas</t>
  </si>
  <si>
    <t>Garčinskas</t>
  </si>
  <si>
    <t>Kauno r. SM</t>
  </si>
  <si>
    <t>A.Starkevičius</t>
  </si>
  <si>
    <t>Urbonavičiūtė</t>
  </si>
  <si>
    <t>Lukševičius</t>
  </si>
  <si>
    <t>Samanta</t>
  </si>
  <si>
    <t>Knivaitė</t>
  </si>
  <si>
    <t>2008-08-28</t>
  </si>
  <si>
    <t>R. Kaselis</t>
  </si>
  <si>
    <t>Emilijus</t>
  </si>
  <si>
    <t>Šaliakas</t>
  </si>
  <si>
    <t>2009-12-23</t>
  </si>
  <si>
    <t>Ugnius</t>
  </si>
  <si>
    <t>Antanavičius</t>
  </si>
  <si>
    <t>2006-04-16</t>
  </si>
  <si>
    <t>Kėdainiai-Krakių SK</t>
  </si>
  <si>
    <t xml:space="preserve">Modestas </t>
  </si>
  <si>
    <t>Glinskas</t>
  </si>
  <si>
    <t>VL.Maleckiai</t>
  </si>
  <si>
    <t xml:space="preserve">Nomeda </t>
  </si>
  <si>
    <t>Griauslyte</t>
  </si>
  <si>
    <t>V.LMaleckiai</t>
  </si>
  <si>
    <t>Goda</t>
  </si>
  <si>
    <t>Staniulyte</t>
  </si>
  <si>
    <t xml:space="preserve">Nedas </t>
  </si>
  <si>
    <t>Ribkauskis</t>
  </si>
  <si>
    <t>Ugnė</t>
  </si>
  <si>
    <t>Kutkaitė</t>
  </si>
  <si>
    <t>2006-09-01</t>
  </si>
  <si>
    <t>M.Vadeikis</t>
  </si>
  <si>
    <t>Karosaitė</t>
  </si>
  <si>
    <t>2006-08-01</t>
  </si>
  <si>
    <t>Danielis</t>
  </si>
  <si>
    <t>Bendaravičius</t>
  </si>
  <si>
    <t>V.Komisaraitis</t>
  </si>
  <si>
    <t>Zubavičius</t>
  </si>
  <si>
    <t>Minevičius</t>
  </si>
  <si>
    <t>Andrėja</t>
  </si>
  <si>
    <t>Zigmantaitė</t>
  </si>
  <si>
    <t>Justė</t>
  </si>
  <si>
    <t>Juškaitė</t>
  </si>
  <si>
    <t>E.Gustaitis</t>
  </si>
  <si>
    <t>Luknė</t>
  </si>
  <si>
    <t>Šlekytė</t>
  </si>
  <si>
    <t>Marijampolės SC</t>
  </si>
  <si>
    <t>Aironas</t>
  </si>
  <si>
    <t>Krivcovas</t>
  </si>
  <si>
    <t>N.Gedgaudienė</t>
  </si>
  <si>
    <t>Kamilė</t>
  </si>
  <si>
    <t>Grigaitytė</t>
  </si>
  <si>
    <t>Mitkutė</t>
  </si>
  <si>
    <t>2009-10-19</t>
  </si>
  <si>
    <t>O.Pavilionienė</t>
  </si>
  <si>
    <t>Ieva Emilija</t>
  </si>
  <si>
    <t>Šalčiūnaitė</t>
  </si>
  <si>
    <t>Simonas</t>
  </si>
  <si>
    <t>Laurinavičius</t>
  </si>
  <si>
    <t>2007-05-02</t>
  </si>
  <si>
    <t>Adrija</t>
  </si>
  <si>
    <t>Ščesnavičiūtė</t>
  </si>
  <si>
    <t>R. Ančlauskas</t>
  </si>
  <si>
    <t>Gediminas</t>
  </si>
  <si>
    <t>Davidonis</t>
  </si>
  <si>
    <t>Gustas</t>
  </si>
  <si>
    <t>Biknevičiūtė</t>
  </si>
  <si>
    <t>Liatukaitė</t>
  </si>
  <si>
    <t>Jonas</t>
  </si>
  <si>
    <t>Venckūnas</t>
  </si>
  <si>
    <t>Jokūbas</t>
  </si>
  <si>
    <t>Ramašauskas</t>
  </si>
  <si>
    <t>R.Norkus</t>
  </si>
  <si>
    <t>Simas</t>
  </si>
  <si>
    <t>Gedeikis</t>
  </si>
  <si>
    <t>Povilas</t>
  </si>
  <si>
    <t>Strazdas</t>
  </si>
  <si>
    <t>Justas</t>
  </si>
  <si>
    <t>Abakevičius</t>
  </si>
  <si>
    <t>Virbalaitė</t>
  </si>
  <si>
    <t>2006-09-19</t>
  </si>
  <si>
    <t>R.Ramanauskaite</t>
  </si>
  <si>
    <t xml:space="preserve">Liucija </t>
  </si>
  <si>
    <t>Džiaugytė</t>
  </si>
  <si>
    <t>2009-12-21</t>
  </si>
  <si>
    <t>Neda</t>
  </si>
  <si>
    <t>Karčiauskaitė</t>
  </si>
  <si>
    <t>2007-05-19</t>
  </si>
  <si>
    <t>Herkus</t>
  </si>
  <si>
    <t>Markevičius</t>
  </si>
  <si>
    <t>2007-05-23</t>
  </si>
  <si>
    <t>Viktorija Joana</t>
  </si>
  <si>
    <t>Matrone</t>
  </si>
  <si>
    <t>2008-10-23</t>
  </si>
  <si>
    <t>Nedas</t>
  </si>
  <si>
    <t>Kaupas</t>
  </si>
  <si>
    <t>2007-04-13</t>
  </si>
  <si>
    <t>Kantas</t>
  </si>
  <si>
    <t>Zykus</t>
  </si>
  <si>
    <t>2008-07-10</t>
  </si>
  <si>
    <t>Rugilė</t>
  </si>
  <si>
    <t>Jermalavičiūtė</t>
  </si>
  <si>
    <t>2006-08-14</t>
  </si>
  <si>
    <t>Voverytė</t>
  </si>
  <si>
    <t>R.Sadzevičienė</t>
  </si>
  <si>
    <t>Emilija</t>
  </si>
  <si>
    <t>Šutkutė</t>
  </si>
  <si>
    <t>Mija</t>
  </si>
  <si>
    <t>Laurinčikaitė</t>
  </si>
  <si>
    <t>Andrija</t>
  </si>
  <si>
    <t>Krupovičiūtė</t>
  </si>
  <si>
    <t>Jusas</t>
  </si>
  <si>
    <t>Vilius</t>
  </si>
  <si>
    <t>Matulionis</t>
  </si>
  <si>
    <t>Kotryna</t>
  </si>
  <si>
    <t>Matijošaitytė</t>
  </si>
  <si>
    <t>Kajus</t>
  </si>
  <si>
    <t>Kasperiūnas</t>
  </si>
  <si>
    <t>Stela</t>
  </si>
  <si>
    <t>Vytautė</t>
  </si>
  <si>
    <t>Ižikovaitė</t>
  </si>
  <si>
    <t>Giedraitytė</t>
  </si>
  <si>
    <t>Kasparas</t>
  </si>
  <si>
    <t>Radha</t>
  </si>
  <si>
    <t>Kučinskaitė</t>
  </si>
  <si>
    <t>Petrauskaitė</t>
  </si>
  <si>
    <t>Neifaltaitė</t>
  </si>
  <si>
    <t xml:space="preserve">Augustė </t>
  </si>
  <si>
    <t>Iršaitė</t>
  </si>
  <si>
    <t>Hubertas</t>
  </si>
  <si>
    <t>Jarmalauskas</t>
  </si>
  <si>
    <t>Gansiniauskas</t>
  </si>
  <si>
    <t>Paulius</t>
  </si>
  <si>
    <t>Vasiliauskas</t>
  </si>
  <si>
    <t>Martis</t>
  </si>
  <si>
    <t>Kuckailis</t>
  </si>
  <si>
    <t xml:space="preserve">Kasparas </t>
  </si>
  <si>
    <t>Jakubauskas</t>
  </si>
  <si>
    <t>Urniežytė</t>
  </si>
  <si>
    <t>R. Vasiliauskas</t>
  </si>
  <si>
    <t>Roberta</t>
  </si>
  <si>
    <t>Tiškaitė</t>
  </si>
  <si>
    <t>Kudzinevičius</t>
  </si>
  <si>
    <t>Aidenas</t>
  </si>
  <si>
    <t>Jukonis</t>
  </si>
  <si>
    <t>Meida</t>
  </si>
  <si>
    <t>Putnikaitė</t>
  </si>
  <si>
    <t>R.Vasiliauskas</t>
  </si>
  <si>
    <t>Deimantė</t>
  </si>
  <si>
    <t>Kazlauskytė</t>
  </si>
  <si>
    <t>Raseinių KKSC</t>
  </si>
  <si>
    <t>E.Petrokas</t>
  </si>
  <si>
    <t xml:space="preserve">Lija </t>
  </si>
  <si>
    <t>Damavičiūtė</t>
  </si>
  <si>
    <t>Edvinas</t>
  </si>
  <si>
    <t>Jažauskas</t>
  </si>
  <si>
    <t>Vispolskis</t>
  </si>
  <si>
    <t>Zajauskas</t>
  </si>
  <si>
    <t>Lankelytė</t>
  </si>
  <si>
    <t>S.Obelienienė</t>
  </si>
  <si>
    <t>Una</t>
  </si>
  <si>
    <t>Carroll</t>
  </si>
  <si>
    <t>Viltė</t>
  </si>
  <si>
    <t>Paradnikaitė</t>
  </si>
  <si>
    <t>Rustenis</t>
  </si>
  <si>
    <t>Mitkevičius</t>
  </si>
  <si>
    <t>Kalėda</t>
  </si>
  <si>
    <t xml:space="preserve">Karina </t>
  </si>
  <si>
    <t>Kulševičiūtė</t>
  </si>
  <si>
    <t>Širvintų SC</t>
  </si>
  <si>
    <t>A.Kmitas</t>
  </si>
  <si>
    <t>Matukaitė</t>
  </si>
  <si>
    <t xml:space="preserve">Evija </t>
  </si>
  <si>
    <t>Krauklytė</t>
  </si>
  <si>
    <t>2008-07-30</t>
  </si>
  <si>
    <t>Vilniaus r. NSM</t>
  </si>
  <si>
    <t xml:space="preserve">V. Gražys </t>
  </si>
  <si>
    <t xml:space="preserve">Agnieška </t>
  </si>
  <si>
    <t>Bačul</t>
  </si>
  <si>
    <t>2007-09-12</t>
  </si>
  <si>
    <t>Karolina</t>
  </si>
  <si>
    <t>Leščevskaja</t>
  </si>
  <si>
    <t>2007-11-04</t>
  </si>
  <si>
    <t>2000 m sp.ėjimas</t>
  </si>
  <si>
    <t>3000 m sp.ėjimas</t>
  </si>
  <si>
    <t>Einaras</t>
  </si>
  <si>
    <t>Lekavičius</t>
  </si>
  <si>
    <t>2007-08-09</t>
  </si>
  <si>
    <t>A. Talalas</t>
  </si>
  <si>
    <t>Martynas</t>
  </si>
  <si>
    <t>Kolupaila</t>
  </si>
  <si>
    <t>Stočkus</t>
  </si>
  <si>
    <t>2008-07-19</t>
  </si>
  <si>
    <t>Tadas</t>
  </si>
  <si>
    <t>Šilkaitis</t>
  </si>
  <si>
    <t xml:space="preserve">Miglė </t>
  </si>
  <si>
    <t>Damynaitė</t>
  </si>
  <si>
    <t>Prienų KKSC</t>
  </si>
  <si>
    <t>K. Kuzmickienė, G. Goštautaitė</t>
  </si>
  <si>
    <t>Žilinskaitė</t>
  </si>
  <si>
    <t>K. Kuzmickienė</t>
  </si>
  <si>
    <t>Deividas</t>
  </si>
  <si>
    <t>Kazlauskas</t>
  </si>
  <si>
    <t>S.Ramoškevičiūtė</t>
  </si>
  <si>
    <t>Rudokas</t>
  </si>
  <si>
    <t>Kauno PM</t>
  </si>
  <si>
    <t>Zykas</t>
  </si>
  <si>
    <t>Raseiniai</t>
  </si>
  <si>
    <t>A.Petrokas</t>
  </si>
  <si>
    <t>Airidas</t>
  </si>
  <si>
    <t>Joris</t>
  </si>
  <si>
    <t>Sakalauskas</t>
  </si>
  <si>
    <t>Paulina</t>
  </si>
  <si>
    <t>Šepetytė</t>
  </si>
  <si>
    <t>dns</t>
  </si>
  <si>
    <t>Vieta</t>
  </si>
  <si>
    <t>dq</t>
  </si>
  <si>
    <t>II A</t>
  </si>
  <si>
    <t>I A</t>
  </si>
  <si>
    <t>x</t>
  </si>
  <si>
    <t>-</t>
  </si>
  <si>
    <t>7,8/3</t>
  </si>
  <si>
    <t>xx0</t>
  </si>
  <si>
    <t>xxx</t>
  </si>
  <si>
    <t>x0</t>
  </si>
  <si>
    <t>DNS</t>
  </si>
  <si>
    <t>DQ</t>
  </si>
  <si>
    <t>xx-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</si>
</sst>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m:ss.00"/>
  </numFmts>
  <fonts count="24" x14ac:knownFonts="1"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  <charset val="186"/>
    </font>
    <font>
      <b/>
      <sz val="10"/>
      <name val="Arial"/>
      <family val="2"/>
    </font>
    <font>
      <b/>
      <sz val="11"/>
      <name val="Times New Roman"/>
      <family val="1"/>
    </font>
    <font>
      <sz val="10"/>
      <color theme="0"/>
      <name val="Arial"/>
      <family val="2"/>
    </font>
    <font>
      <sz val="8"/>
      <name val="Times New Roman"/>
      <family val="1"/>
    </font>
    <font>
      <sz val="7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86"/>
    </font>
    <font>
      <sz val="10"/>
      <color rgb="FF000000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b/>
      <sz val="10"/>
      <color rgb="FF002060"/>
      <name val="Times New Roman"/>
      <family val="1"/>
    </font>
    <font>
      <sz val="11"/>
      <name val="Calibri"/>
      <family val="2"/>
      <charset val="186"/>
    </font>
    <font>
      <b/>
      <sz val="7"/>
      <name val="Times New Roman"/>
      <family val="1"/>
    </font>
    <font>
      <b/>
      <sz val="10"/>
      <name val="Arial"/>
      <family val="2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5" fillId="0" borderId="0"/>
    <xf numFmtId="0" fontId="11" fillId="0" borderId="0"/>
    <xf numFmtId="0" fontId="12" fillId="0" borderId="0" applyBorder="0"/>
    <xf numFmtId="0" fontId="13" fillId="0" borderId="0"/>
    <xf numFmtId="0" fontId="14" fillId="0" borderId="0"/>
    <xf numFmtId="0" fontId="2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2" xfId="0" applyFont="1" applyBorder="1" applyAlignment="1">
      <alignment horizontal="right" vertical="center"/>
    </xf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2" fontId="3" fillId="0" borderId="9" xfId="1" applyNumberFormat="1" applyFont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6" fillId="0" borderId="10" xfId="0" applyFont="1" applyBorder="1"/>
    <xf numFmtId="165" fontId="7" fillId="0" borderId="6" xfId="0" applyNumberFormat="1" applyFont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165" fontId="7" fillId="0" borderId="9" xfId="0" applyNumberFormat="1" applyFont="1" applyBorder="1" applyAlignment="1">
      <alignment horizontal="center" vertical="center"/>
    </xf>
    <xf numFmtId="0" fontId="3" fillId="0" borderId="9" xfId="0" applyFont="1" applyBorder="1"/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/>
    <xf numFmtId="2" fontId="3" fillId="0" borderId="9" xfId="0" applyNumberFormat="1" applyFont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6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2" fontId="6" fillId="0" borderId="9" xfId="1" applyNumberFormat="1" applyFont="1" applyBorder="1" applyAlignment="1">
      <alignment horizontal="center" vertical="center"/>
    </xf>
    <xf numFmtId="0" fontId="6" fillId="0" borderId="8" xfId="0" applyFont="1" applyBorder="1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3" fillId="0" borderId="0" xfId="0" applyNumberFormat="1" applyFont="1"/>
    <xf numFmtId="164" fontId="9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3" fillId="0" borderId="0" xfId="1" applyNumberFormat="1" applyFont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5" fillId="0" borderId="15" xfId="5" applyFont="1" applyBorder="1" applyAlignment="1">
      <alignment horizontal="right"/>
    </xf>
    <xf numFmtId="0" fontId="18" fillId="0" borderId="16" xfId="5" applyFont="1" applyBorder="1" applyAlignment="1">
      <alignment horizontal="left"/>
    </xf>
    <xf numFmtId="0" fontId="17" fillId="0" borderId="14" xfId="5" applyFont="1" applyBorder="1" applyAlignment="1">
      <alignment horizontal="left"/>
    </xf>
    <xf numFmtId="164" fontId="16" fillId="0" borderId="14" xfId="5" applyNumberFormat="1" applyFont="1" applyBorder="1" applyAlignment="1">
      <alignment horizontal="left"/>
    </xf>
    <xf numFmtId="0" fontId="10" fillId="0" borderId="14" xfId="5" applyFont="1" applyBorder="1" applyAlignment="1">
      <alignment horizontal="left"/>
    </xf>
    <xf numFmtId="0" fontId="19" fillId="0" borderId="14" xfId="5" applyFont="1" applyBorder="1"/>
    <xf numFmtId="49" fontId="4" fillId="0" borderId="0" xfId="5" applyNumberFormat="1" applyFont="1" applyAlignment="1">
      <alignment horizontal="right"/>
    </xf>
    <xf numFmtId="0" fontId="21" fillId="0" borderId="0" xfId="5" applyFont="1" applyAlignment="1">
      <alignment horizontal="left"/>
    </xf>
    <xf numFmtId="0" fontId="19" fillId="0" borderId="14" xfId="5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0" xfId="0" applyFill="1"/>
    <xf numFmtId="2" fontId="22" fillId="0" borderId="9" xfId="0" applyNumberFormat="1" applyFont="1" applyBorder="1" applyAlignment="1">
      <alignment horizontal="center" vertical="center"/>
    </xf>
    <xf numFmtId="2" fontId="23" fillId="2" borderId="9" xfId="0" applyNumberFormat="1" applyFont="1" applyFill="1" applyBorder="1" applyAlignment="1">
      <alignment horizontal="center"/>
    </xf>
    <xf numFmtId="0" fontId="5" fillId="0" borderId="0" xfId="0" applyFont="1"/>
    <xf numFmtId="2" fontId="6" fillId="0" borderId="9" xfId="0" applyNumberFormat="1" applyFont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/>
    </xf>
  </cellXfs>
  <cellStyles count="7">
    <cellStyle name="Excel Built-in Normal" xfId="4"/>
    <cellStyle name="Įprastas 2" xfId="6"/>
    <cellStyle name="Normal" xfId="0" builtinId="0"/>
    <cellStyle name="Normal 2" xfId="2"/>
    <cellStyle name="Normal 3" xfId="5"/>
    <cellStyle name="Normal 37" xfId="3"/>
    <cellStyle name="Normal_kategorijos(1)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3"/>
  </sheetPr>
  <dimension ref="A1:L54"/>
  <sheetViews>
    <sheetView workbookViewId="0">
      <selection activeCell="A2" sqref="A2"/>
    </sheetView>
  </sheetViews>
  <sheetFormatPr defaultColWidth="9.109375" defaultRowHeight="13.2" x14ac:dyDescent="0.25"/>
  <cols>
    <col min="1" max="1" width="6.109375" style="1" customWidth="1"/>
    <col min="2" max="2" width="9.5546875" style="1" bestFit="1" customWidth="1"/>
    <col min="3" max="3" width="14.109375" style="1" bestFit="1" customWidth="1"/>
    <col min="4" max="4" width="10.33203125" style="1" customWidth="1"/>
    <col min="5" max="5" width="13.6640625" style="1" bestFit="1" customWidth="1"/>
    <col min="6" max="6" width="20.33203125" style="1" customWidth="1"/>
    <col min="7" max="8" width="5.44140625" style="1" bestFit="1" customWidth="1"/>
    <col min="9" max="9" width="5.6640625" style="1" customWidth="1"/>
    <col min="10" max="16384" width="9.109375" style="1"/>
  </cols>
  <sheetData>
    <row r="1" spans="1:12" customFormat="1" ht="17.399999999999999" x14ac:dyDescent="0.25">
      <c r="A1" s="1"/>
      <c r="B1" s="1"/>
      <c r="C1" s="1"/>
      <c r="D1" s="2" t="s">
        <v>41</v>
      </c>
      <c r="E1" s="1"/>
      <c r="F1" s="1"/>
      <c r="G1" s="1"/>
      <c r="H1" s="1"/>
      <c r="I1" s="1"/>
      <c r="J1" s="1"/>
      <c r="K1" s="1"/>
      <c r="L1" s="1"/>
    </row>
    <row r="2" spans="1:12" customFormat="1" ht="17.399999999999999" x14ac:dyDescent="0.25">
      <c r="A2" s="1"/>
      <c r="B2" s="1"/>
      <c r="C2" s="1"/>
      <c r="D2" s="2" t="s">
        <v>27</v>
      </c>
      <c r="E2" s="1"/>
      <c r="F2" s="1"/>
      <c r="G2" s="1"/>
      <c r="H2" s="1"/>
      <c r="I2" s="1"/>
      <c r="J2" s="1"/>
      <c r="K2" s="1"/>
      <c r="L2" s="1"/>
    </row>
    <row r="3" spans="1:12" x14ac:dyDescent="0.25">
      <c r="A3" s="1" t="s">
        <v>0</v>
      </c>
      <c r="F3" s="3">
        <v>44951</v>
      </c>
    </row>
    <row r="5" spans="1:12" x14ac:dyDescent="0.25">
      <c r="B5" s="4" t="s">
        <v>1</v>
      </c>
      <c r="C5" s="4"/>
      <c r="D5" s="4" t="s">
        <v>30</v>
      </c>
    </row>
    <row r="6" spans="1:12" ht="13.8" thickBot="1" x14ac:dyDescent="0.3">
      <c r="E6" s="5" t="s">
        <v>2</v>
      </c>
      <c r="F6" s="6" t="s">
        <v>3</v>
      </c>
    </row>
    <row r="7" spans="1:12" ht="13.8" thickBot="1" x14ac:dyDescent="0.3">
      <c r="A7" s="7" t="s">
        <v>4</v>
      </c>
      <c r="B7" s="8" t="s">
        <v>5</v>
      </c>
      <c r="C7" s="9" t="s">
        <v>6</v>
      </c>
      <c r="D7" s="10" t="s">
        <v>7</v>
      </c>
      <c r="E7" s="10" t="s">
        <v>8</v>
      </c>
      <c r="F7" s="10" t="s">
        <v>9</v>
      </c>
      <c r="G7" s="11" t="s">
        <v>10</v>
      </c>
      <c r="H7" s="11" t="s">
        <v>11</v>
      </c>
      <c r="I7" s="12" t="s">
        <v>12</v>
      </c>
    </row>
    <row r="8" spans="1:12" ht="17.25" customHeight="1" x14ac:dyDescent="0.25">
      <c r="A8" s="13" t="s">
        <v>2</v>
      </c>
      <c r="B8" s="14" t="s">
        <v>441</v>
      </c>
      <c r="C8" s="15" t="s">
        <v>442</v>
      </c>
      <c r="D8" s="16">
        <v>39444</v>
      </c>
      <c r="E8" s="17" t="s">
        <v>67</v>
      </c>
      <c r="F8" s="17" t="s">
        <v>438</v>
      </c>
      <c r="G8" s="18">
        <v>10.4</v>
      </c>
      <c r="H8" s="18"/>
      <c r="I8" s="19"/>
    </row>
    <row r="9" spans="1:12" ht="17.25" customHeight="1" x14ac:dyDescent="0.25">
      <c r="A9" s="20" t="s">
        <v>13</v>
      </c>
      <c r="B9" s="14" t="s">
        <v>174</v>
      </c>
      <c r="C9" s="15" t="s">
        <v>175</v>
      </c>
      <c r="D9" s="16" t="s">
        <v>176</v>
      </c>
      <c r="E9" s="17" t="s">
        <v>67</v>
      </c>
      <c r="F9" s="17" t="s">
        <v>149</v>
      </c>
      <c r="G9" s="18">
        <v>10.210000000000001</v>
      </c>
      <c r="H9" s="18"/>
      <c r="I9" s="19" t="str">
        <f>IF(ISBLANK(G9),"",IF(G9&lt;=7.7,"KSM",IF(G9&lt;=8,"I A",IF(G9&lt;=8.44,"II A",IF(G9&lt;=9.04,"III A",IF(G9&lt;=9.64,"I JA",IF(G9&lt;=10.04,"II JA",IF(G9&lt;=10.34,"III JA"))))))))</f>
        <v>III JA</v>
      </c>
    </row>
    <row r="10" spans="1:12" ht="17.25" customHeight="1" x14ac:dyDescent="0.25">
      <c r="A10" s="20" t="s">
        <v>14</v>
      </c>
      <c r="B10" s="14" t="s">
        <v>166</v>
      </c>
      <c r="C10" s="15" t="s">
        <v>311</v>
      </c>
      <c r="D10" s="16" t="s">
        <v>312</v>
      </c>
      <c r="E10" s="17" t="s">
        <v>67</v>
      </c>
      <c r="F10" s="17" t="s">
        <v>310</v>
      </c>
      <c r="G10" s="18">
        <v>8.17</v>
      </c>
      <c r="H10" s="18"/>
      <c r="I10" s="19" t="str">
        <f>IF(ISBLANK(G10),"",IF(G10&lt;=7.7,"KSM",IF(G10&lt;=8,"I A",IF(G10&lt;=8.44,"II A",IF(G10&lt;=9.04,"III A",IF(G10&lt;=9.64,"I JA",IF(G10&lt;=10.04,"II JA",IF(G10&lt;=10.34,"III JA"))))))))</f>
        <v>II A</v>
      </c>
    </row>
    <row r="11" spans="1:12" ht="17.25" customHeight="1" x14ac:dyDescent="0.25">
      <c r="A11" s="20" t="s">
        <v>15</v>
      </c>
      <c r="B11" s="14" t="s">
        <v>393</v>
      </c>
      <c r="C11" s="15" t="s">
        <v>394</v>
      </c>
      <c r="D11" s="16">
        <v>39444</v>
      </c>
      <c r="E11" s="17" t="s">
        <v>67</v>
      </c>
      <c r="F11" s="17" t="s">
        <v>383</v>
      </c>
      <c r="G11" s="18" t="s">
        <v>493</v>
      </c>
      <c r="H11" s="18"/>
      <c r="I11" s="19"/>
    </row>
    <row r="12" spans="1:12" ht="17.25" customHeight="1" x14ac:dyDescent="0.25">
      <c r="A12" s="20" t="s">
        <v>16</v>
      </c>
      <c r="B12" s="14" t="s">
        <v>195</v>
      </c>
      <c r="C12" s="15" t="s">
        <v>196</v>
      </c>
      <c r="D12" s="16">
        <v>39200</v>
      </c>
      <c r="E12" s="17" t="s">
        <v>67</v>
      </c>
      <c r="F12" s="17" t="s">
        <v>197</v>
      </c>
      <c r="G12" s="18" t="s">
        <v>495</v>
      </c>
      <c r="H12" s="18"/>
      <c r="I12" s="19"/>
    </row>
    <row r="13" spans="1:12" ht="17.25" customHeight="1" x14ac:dyDescent="0.25">
      <c r="A13" s="20" t="s">
        <v>17</v>
      </c>
      <c r="B13" s="14" t="s">
        <v>115</v>
      </c>
      <c r="C13" s="15" t="s">
        <v>116</v>
      </c>
      <c r="D13" s="16" t="s">
        <v>117</v>
      </c>
      <c r="E13" s="17" t="s">
        <v>67</v>
      </c>
      <c r="F13" s="17" t="s">
        <v>111</v>
      </c>
      <c r="G13" s="18">
        <v>9.41</v>
      </c>
      <c r="H13" s="18"/>
      <c r="I13" s="19" t="str">
        <f>IF(ISBLANK(G13),"",IF(G13&lt;=7.7,"KSM",IF(G13&lt;=8,"I A",IF(G13&lt;=8.44,"II A",IF(G13&lt;=9.04,"III A",IF(G13&lt;=9.64,"I JA",IF(G13&lt;=10.04,"II JA",IF(G13&lt;=10.34,"III JA"))))))))</f>
        <v>I JA</v>
      </c>
    </row>
    <row r="14" spans="1:12" x14ac:dyDescent="0.25">
      <c r="E14" s="5" t="s">
        <v>13</v>
      </c>
      <c r="F14" s="6" t="s">
        <v>3</v>
      </c>
    </row>
    <row r="15" spans="1:12" ht="17.25" customHeight="1" x14ac:dyDescent="0.25">
      <c r="A15" s="20" t="s">
        <v>2</v>
      </c>
      <c r="B15" s="14" t="s">
        <v>439</v>
      </c>
      <c r="C15" s="15" t="s">
        <v>440</v>
      </c>
      <c r="D15" s="16">
        <v>39288</v>
      </c>
      <c r="E15" s="17" t="s">
        <v>67</v>
      </c>
      <c r="F15" s="17" t="s">
        <v>438</v>
      </c>
      <c r="G15" s="21">
        <v>9.9</v>
      </c>
      <c r="H15" s="21"/>
      <c r="I15" s="22"/>
    </row>
    <row r="16" spans="1:12" ht="17.25" customHeight="1" x14ac:dyDescent="0.25">
      <c r="A16" s="20" t="s">
        <v>13</v>
      </c>
      <c r="B16" s="14" t="s">
        <v>386</v>
      </c>
      <c r="C16" s="15" t="s">
        <v>387</v>
      </c>
      <c r="D16" s="16">
        <v>38903</v>
      </c>
      <c r="E16" s="17" t="s">
        <v>67</v>
      </c>
      <c r="F16" s="17" t="s">
        <v>383</v>
      </c>
      <c r="G16" s="18">
        <v>9.35</v>
      </c>
      <c r="H16" s="18"/>
      <c r="I16" s="19" t="str">
        <f>IF(ISBLANK(G16),"",IF(G16&lt;=7.7,"KSM",IF(G16&lt;=8,"I A",IF(G16&lt;=8.44,"II A",IF(G16&lt;=9.04,"III A",IF(G16&lt;=9.64,"I JA",IF(G16&lt;=10.04,"II JA",IF(G16&lt;=10.34,"III JA"))))))))</f>
        <v>I JA</v>
      </c>
    </row>
    <row r="17" spans="1:9" ht="17.25" customHeight="1" x14ac:dyDescent="0.25">
      <c r="A17" s="20" t="s">
        <v>14</v>
      </c>
      <c r="B17" s="14" t="s">
        <v>275</v>
      </c>
      <c r="C17" s="15" t="s">
        <v>276</v>
      </c>
      <c r="D17" s="16" t="s">
        <v>277</v>
      </c>
      <c r="E17" s="17" t="s">
        <v>67</v>
      </c>
      <c r="F17" s="17" t="s">
        <v>261</v>
      </c>
      <c r="G17" s="18" t="s">
        <v>493</v>
      </c>
      <c r="H17" s="18"/>
      <c r="I17" s="19"/>
    </row>
    <row r="18" spans="1:9" ht="17.25" customHeight="1" x14ac:dyDescent="0.25">
      <c r="A18" s="20" t="s">
        <v>15</v>
      </c>
      <c r="B18" s="14" t="s">
        <v>166</v>
      </c>
      <c r="C18" s="15" t="s">
        <v>382</v>
      </c>
      <c r="D18" s="16">
        <v>38728</v>
      </c>
      <c r="E18" s="17" t="s">
        <v>67</v>
      </c>
      <c r="F18" s="17" t="s">
        <v>383</v>
      </c>
      <c r="G18" s="18" t="s">
        <v>493</v>
      </c>
      <c r="H18" s="18"/>
      <c r="I18" s="19"/>
    </row>
    <row r="19" spans="1:9" ht="17.25" customHeight="1" x14ac:dyDescent="0.25">
      <c r="A19" s="20" t="s">
        <v>16</v>
      </c>
      <c r="B19" s="14" t="s">
        <v>307</v>
      </c>
      <c r="C19" s="15" t="s">
        <v>308</v>
      </c>
      <c r="D19" s="16" t="s">
        <v>309</v>
      </c>
      <c r="E19" s="17" t="s">
        <v>67</v>
      </c>
      <c r="F19" s="17" t="s">
        <v>310</v>
      </c>
      <c r="G19" s="18">
        <v>8.57</v>
      </c>
      <c r="H19" s="18"/>
      <c r="I19" s="19" t="str">
        <f>IF(ISBLANK(G19),"",IF(G19&lt;=7.7,"KSM",IF(G19&lt;=8,"I A",IF(G19&lt;=8.44,"II A",IF(G19&lt;=9.04,"III A",IF(G19&lt;=9.64,"I JA",IF(G19&lt;=10.04,"II JA",IF(G19&lt;=10.34,"III JA"))))))))</f>
        <v>III A</v>
      </c>
    </row>
    <row r="20" spans="1:9" ht="17.25" customHeight="1" x14ac:dyDescent="0.25">
      <c r="A20" s="20" t="s">
        <v>17</v>
      </c>
      <c r="B20" s="14"/>
      <c r="C20" s="15"/>
      <c r="D20" s="16"/>
      <c r="E20" s="17"/>
      <c r="F20" s="17"/>
      <c r="G20" s="18"/>
      <c r="H20" s="18"/>
      <c r="I20" s="19" t="str">
        <f>IF(ISBLANK(G20),"",IF(G20&lt;=7.7,"KSM",IF(G20&lt;=8,"I A",IF(G20&lt;=8.44,"II A",IF(G20&lt;=9.04,"III A",IF(G20&lt;=9.64,"I JA",IF(G20&lt;=10.04,"II JA",IF(G20&lt;=10.34,"III JA"))))))))</f>
        <v/>
      </c>
    </row>
    <row r="21" spans="1:9" x14ac:dyDescent="0.25">
      <c r="E21" s="5">
        <v>3</v>
      </c>
      <c r="F21" s="6" t="s">
        <v>3</v>
      </c>
    </row>
    <row r="22" spans="1:9" ht="17.25" customHeight="1" x14ac:dyDescent="0.25">
      <c r="A22" s="20" t="s">
        <v>2</v>
      </c>
      <c r="B22" s="14" t="s">
        <v>63</v>
      </c>
      <c r="C22" s="15" t="s">
        <v>118</v>
      </c>
      <c r="D22" s="16">
        <v>38958</v>
      </c>
      <c r="E22" s="17" t="s">
        <v>67</v>
      </c>
      <c r="F22" s="17" t="s">
        <v>111</v>
      </c>
      <c r="G22" s="21">
        <v>8.4</v>
      </c>
      <c r="H22" s="21"/>
      <c r="I22" s="22" t="str">
        <f t="shared" ref="I22:I54" si="0">IF(ISBLANK(G22),"",IF(G22&lt;=7.7,"KSM",IF(G22&lt;=8,"I A",IF(G22&lt;=8.44,"II A",IF(G22&lt;=9.04,"III A",IF(G22&lt;=9.64,"I JA",IF(G22&lt;=10.04,"II JA",IF(G22&lt;=10.34,"III JA"))))))))</f>
        <v>II A</v>
      </c>
    </row>
    <row r="23" spans="1:9" ht="17.25" customHeight="1" x14ac:dyDescent="0.25">
      <c r="A23" s="20" t="s">
        <v>13</v>
      </c>
      <c r="B23" s="14" t="s">
        <v>329</v>
      </c>
      <c r="C23" s="15" t="s">
        <v>330</v>
      </c>
      <c r="D23" s="16">
        <v>39210</v>
      </c>
      <c r="E23" s="17" t="s">
        <v>67</v>
      </c>
      <c r="F23" s="17" t="s">
        <v>328</v>
      </c>
      <c r="G23" s="18">
        <v>8.25</v>
      </c>
      <c r="H23" s="18"/>
      <c r="I23" s="19" t="str">
        <f t="shared" si="0"/>
        <v>II A</v>
      </c>
    </row>
    <row r="24" spans="1:9" ht="17.25" customHeight="1" x14ac:dyDescent="0.25">
      <c r="A24" s="20" t="s">
        <v>14</v>
      </c>
      <c r="B24" s="14" t="s">
        <v>122</v>
      </c>
      <c r="C24" s="15" t="s">
        <v>123</v>
      </c>
      <c r="D24" s="16" t="s">
        <v>124</v>
      </c>
      <c r="E24" s="17" t="s">
        <v>67</v>
      </c>
      <c r="F24" s="17" t="s">
        <v>125</v>
      </c>
      <c r="G24" s="18">
        <v>8.3699999999999992</v>
      </c>
      <c r="H24" s="18"/>
      <c r="I24" s="19" t="str">
        <f t="shared" si="0"/>
        <v>II A</v>
      </c>
    </row>
    <row r="25" spans="1:9" ht="17.25" customHeight="1" x14ac:dyDescent="0.25">
      <c r="A25" s="20" t="s">
        <v>15</v>
      </c>
      <c r="B25" s="14" t="s">
        <v>122</v>
      </c>
      <c r="C25" s="15" t="s">
        <v>437</v>
      </c>
      <c r="D25" s="16">
        <v>39152</v>
      </c>
      <c r="E25" s="17" t="s">
        <v>67</v>
      </c>
      <c r="F25" s="17" t="s">
        <v>438</v>
      </c>
      <c r="G25" s="18">
        <v>9.0399999999999991</v>
      </c>
      <c r="H25" s="18"/>
      <c r="I25" s="19" t="str">
        <f t="shared" si="0"/>
        <v>III A</v>
      </c>
    </row>
    <row r="26" spans="1:9" ht="17.25" customHeight="1" x14ac:dyDescent="0.25">
      <c r="A26" s="20" t="s">
        <v>16</v>
      </c>
      <c r="B26" s="14" t="s">
        <v>135</v>
      </c>
      <c r="C26" s="15" t="s">
        <v>136</v>
      </c>
      <c r="D26" s="16" t="s">
        <v>137</v>
      </c>
      <c r="E26" s="17" t="s">
        <v>67</v>
      </c>
      <c r="F26" s="17" t="s">
        <v>125</v>
      </c>
      <c r="G26" s="18">
        <v>9.76</v>
      </c>
      <c r="H26" s="18"/>
      <c r="I26" s="19" t="str">
        <f t="shared" si="0"/>
        <v>II JA</v>
      </c>
    </row>
    <row r="27" spans="1:9" ht="17.25" customHeight="1" x14ac:dyDescent="0.25">
      <c r="A27" s="20" t="s">
        <v>17</v>
      </c>
      <c r="B27" s="14" t="s">
        <v>210</v>
      </c>
      <c r="C27" s="15" t="s">
        <v>211</v>
      </c>
      <c r="D27" s="16">
        <v>39923</v>
      </c>
      <c r="E27" s="17" t="s">
        <v>67</v>
      </c>
      <c r="F27" s="17" t="s">
        <v>209</v>
      </c>
      <c r="G27" s="18">
        <v>8.51</v>
      </c>
      <c r="H27" s="18"/>
      <c r="I27" s="19" t="str">
        <f t="shared" si="0"/>
        <v>III A</v>
      </c>
    </row>
    <row r="28" spans="1:9" x14ac:dyDescent="0.25">
      <c r="E28" s="5">
        <v>4</v>
      </c>
      <c r="F28" s="6" t="s">
        <v>3</v>
      </c>
    </row>
    <row r="29" spans="1:9" ht="15.6" customHeight="1" x14ac:dyDescent="0.25">
      <c r="A29" s="20" t="s">
        <v>2</v>
      </c>
      <c r="B29" s="14" t="s">
        <v>63</v>
      </c>
      <c r="C29" s="15" t="s">
        <v>251</v>
      </c>
      <c r="D29" s="16" t="s">
        <v>252</v>
      </c>
      <c r="E29" s="17" t="s">
        <v>221</v>
      </c>
      <c r="F29" s="17" t="s">
        <v>222</v>
      </c>
      <c r="G29" s="21">
        <v>9.39</v>
      </c>
      <c r="H29" s="21"/>
      <c r="I29" s="22" t="str">
        <f t="shared" si="0"/>
        <v>I JA</v>
      </c>
    </row>
    <row r="30" spans="1:9" ht="15.6" customHeight="1" x14ac:dyDescent="0.25">
      <c r="A30" s="20" t="s">
        <v>13</v>
      </c>
      <c r="B30" s="14" t="s">
        <v>150</v>
      </c>
      <c r="C30" s="15" t="s">
        <v>278</v>
      </c>
      <c r="D30" s="16" t="s">
        <v>279</v>
      </c>
      <c r="E30" s="17" t="s">
        <v>67</v>
      </c>
      <c r="F30" s="17" t="s">
        <v>261</v>
      </c>
      <c r="G30" s="18" t="s">
        <v>493</v>
      </c>
      <c r="H30" s="18"/>
      <c r="I30" s="19"/>
    </row>
    <row r="31" spans="1:9" ht="15.6" customHeight="1" x14ac:dyDescent="0.25">
      <c r="A31" s="20" t="s">
        <v>14</v>
      </c>
      <c r="B31" s="14"/>
      <c r="C31" s="15"/>
      <c r="D31" s="16"/>
      <c r="E31" s="17"/>
      <c r="F31" s="17"/>
      <c r="G31" s="18"/>
      <c r="H31" s="18"/>
      <c r="I31" s="19"/>
    </row>
    <row r="32" spans="1:9" ht="15.6" customHeight="1" x14ac:dyDescent="0.25">
      <c r="A32" s="20" t="s">
        <v>15</v>
      </c>
      <c r="B32" s="14" t="s">
        <v>320</v>
      </c>
      <c r="C32" s="15" t="s">
        <v>321</v>
      </c>
      <c r="D32" s="16">
        <v>39206</v>
      </c>
      <c r="E32" s="17" t="s">
        <v>325</v>
      </c>
      <c r="F32" s="17" t="s">
        <v>322</v>
      </c>
      <c r="G32" s="18">
        <v>9.08</v>
      </c>
      <c r="H32" s="18"/>
      <c r="I32" s="19" t="str">
        <f t="shared" si="0"/>
        <v>I JA</v>
      </c>
    </row>
    <row r="33" spans="1:9" ht="15.6" customHeight="1" x14ac:dyDescent="0.25">
      <c r="A33" s="20" t="s">
        <v>16</v>
      </c>
      <c r="B33" s="14" t="s">
        <v>60</v>
      </c>
      <c r="C33" s="15" t="s">
        <v>58</v>
      </c>
      <c r="D33" s="16">
        <v>39178</v>
      </c>
      <c r="E33" s="17" t="s">
        <v>67</v>
      </c>
      <c r="F33" s="17" t="s">
        <v>59</v>
      </c>
      <c r="G33" s="18">
        <v>8.98</v>
      </c>
      <c r="H33" s="18"/>
      <c r="I33" s="19" t="str">
        <f t="shared" si="0"/>
        <v>III A</v>
      </c>
    </row>
    <row r="34" spans="1:9" ht="15.6" customHeight="1" x14ac:dyDescent="0.25">
      <c r="A34" s="20" t="s">
        <v>17</v>
      </c>
      <c r="B34" s="14"/>
      <c r="C34" s="15"/>
      <c r="D34" s="16"/>
      <c r="E34" s="17"/>
      <c r="F34" s="17"/>
      <c r="G34" s="18"/>
      <c r="H34" s="18"/>
      <c r="I34" s="19" t="str">
        <f t="shared" si="0"/>
        <v/>
      </c>
    </row>
    <row r="35" spans="1:9" x14ac:dyDescent="0.25">
      <c r="E35" s="5">
        <v>5</v>
      </c>
      <c r="F35" s="6" t="s">
        <v>3</v>
      </c>
    </row>
    <row r="36" spans="1:9" ht="17.25" customHeight="1" x14ac:dyDescent="0.25">
      <c r="A36" s="20" t="s">
        <v>2</v>
      </c>
      <c r="B36" s="14" t="s">
        <v>63</v>
      </c>
      <c r="C36" s="15" t="s">
        <v>64</v>
      </c>
      <c r="D36" s="16">
        <v>40073</v>
      </c>
      <c r="E36" s="17" t="s">
        <v>67</v>
      </c>
      <c r="F36" s="17" t="s">
        <v>59</v>
      </c>
      <c r="G36" s="21">
        <v>9.51</v>
      </c>
      <c r="H36" s="21"/>
      <c r="I36" s="22" t="str">
        <f t="shared" si="0"/>
        <v>I JA</v>
      </c>
    </row>
    <row r="37" spans="1:9" ht="17.25" customHeight="1" x14ac:dyDescent="0.25">
      <c r="A37" s="20" t="s">
        <v>13</v>
      </c>
      <c r="B37" s="14" t="s">
        <v>141</v>
      </c>
      <c r="C37" s="15" t="s">
        <v>142</v>
      </c>
      <c r="D37" s="16" t="s">
        <v>143</v>
      </c>
      <c r="E37" s="17" t="s">
        <v>67</v>
      </c>
      <c r="F37" s="17" t="s">
        <v>125</v>
      </c>
      <c r="G37" s="18">
        <v>8.1300000000000008</v>
      </c>
      <c r="H37" s="18"/>
      <c r="I37" s="22" t="str">
        <f t="shared" si="0"/>
        <v>II A</v>
      </c>
    </row>
    <row r="38" spans="1:9" ht="17.25" customHeight="1" x14ac:dyDescent="0.25">
      <c r="A38" s="20" t="s">
        <v>14</v>
      </c>
      <c r="B38" s="14" t="s">
        <v>451</v>
      </c>
      <c r="C38" s="15" t="s">
        <v>452</v>
      </c>
      <c r="D38" s="16" t="s">
        <v>453</v>
      </c>
      <c r="E38" s="17" t="s">
        <v>454</v>
      </c>
      <c r="F38" s="17" t="s">
        <v>455</v>
      </c>
      <c r="G38" s="18">
        <v>8.82</v>
      </c>
      <c r="H38" s="18"/>
      <c r="I38" s="22" t="str">
        <f t="shared" si="0"/>
        <v>III A</v>
      </c>
    </row>
    <row r="39" spans="1:9" ht="17.25" customHeight="1" x14ac:dyDescent="0.25">
      <c r="A39" s="20" t="s">
        <v>15</v>
      </c>
      <c r="B39" s="14" t="s">
        <v>61</v>
      </c>
      <c r="C39" s="15" t="s">
        <v>62</v>
      </c>
      <c r="D39" s="16">
        <v>39941</v>
      </c>
      <c r="E39" s="17" t="s">
        <v>67</v>
      </c>
      <c r="F39" s="17" t="s">
        <v>59</v>
      </c>
      <c r="G39" s="18">
        <v>8.52</v>
      </c>
      <c r="H39" s="18"/>
      <c r="I39" s="22" t="str">
        <f t="shared" si="0"/>
        <v>III A</v>
      </c>
    </row>
    <row r="40" spans="1:9" ht="17.25" customHeight="1" x14ac:dyDescent="0.25">
      <c r="A40" s="20" t="s">
        <v>16</v>
      </c>
      <c r="B40" s="14" t="s">
        <v>427</v>
      </c>
      <c r="C40" s="15" t="s">
        <v>428</v>
      </c>
      <c r="D40" s="16">
        <v>38993</v>
      </c>
      <c r="E40" s="17" t="s">
        <v>429</v>
      </c>
      <c r="F40" s="17" t="s">
        <v>430</v>
      </c>
      <c r="G40" s="18" t="s">
        <v>493</v>
      </c>
      <c r="H40" s="18"/>
      <c r="I40" s="19"/>
    </row>
    <row r="41" spans="1:9" ht="17.25" customHeight="1" x14ac:dyDescent="0.25">
      <c r="A41" s="20" t="s">
        <v>17</v>
      </c>
      <c r="B41" s="14"/>
      <c r="C41" s="15"/>
      <c r="D41" s="16"/>
      <c r="E41" s="17"/>
      <c r="F41" s="17"/>
      <c r="G41" s="18"/>
      <c r="H41" s="18"/>
      <c r="I41" s="19" t="str">
        <f t="shared" si="0"/>
        <v/>
      </c>
    </row>
    <row r="42" spans="1:9" x14ac:dyDescent="0.25">
      <c r="E42" s="5">
        <v>6</v>
      </c>
      <c r="F42" s="6" t="s">
        <v>3</v>
      </c>
    </row>
    <row r="43" spans="1:9" ht="17.25" customHeight="1" x14ac:dyDescent="0.25">
      <c r="A43" s="20" t="s">
        <v>2</v>
      </c>
      <c r="B43" s="14" t="s">
        <v>112</v>
      </c>
      <c r="C43" s="15" t="s">
        <v>113</v>
      </c>
      <c r="D43" s="16" t="s">
        <v>114</v>
      </c>
      <c r="E43" s="17" t="s">
        <v>67</v>
      </c>
      <c r="F43" s="17" t="s">
        <v>111</v>
      </c>
      <c r="G43" s="21">
        <v>9.36</v>
      </c>
      <c r="H43" s="21"/>
      <c r="I43" s="22" t="str">
        <f t="shared" si="0"/>
        <v>I JA</v>
      </c>
    </row>
    <row r="44" spans="1:9" ht="17.25" customHeight="1" x14ac:dyDescent="0.25">
      <c r="A44" s="20" t="s">
        <v>13</v>
      </c>
      <c r="B44" s="14" t="s">
        <v>223</v>
      </c>
      <c r="C44" s="15" t="s">
        <v>224</v>
      </c>
      <c r="D44" s="16" t="s">
        <v>225</v>
      </c>
      <c r="E44" s="17" t="s">
        <v>221</v>
      </c>
      <c r="F44" s="17" t="s">
        <v>222</v>
      </c>
      <c r="G44" s="18">
        <v>10.69</v>
      </c>
      <c r="H44" s="18"/>
      <c r="I44" s="22"/>
    </row>
    <row r="45" spans="1:9" ht="17.25" customHeight="1" x14ac:dyDescent="0.25">
      <c r="A45" s="20" t="s">
        <v>14</v>
      </c>
      <c r="B45" s="14" t="s">
        <v>334</v>
      </c>
      <c r="C45" s="15" t="s">
        <v>335</v>
      </c>
      <c r="D45" s="16" t="s">
        <v>279</v>
      </c>
      <c r="E45" s="17" t="s">
        <v>67</v>
      </c>
      <c r="F45" s="17" t="s">
        <v>333</v>
      </c>
      <c r="G45" s="18">
        <v>8.9499999999999993</v>
      </c>
      <c r="H45" s="18"/>
      <c r="I45" s="22" t="str">
        <f t="shared" si="0"/>
        <v>III A</v>
      </c>
    </row>
    <row r="46" spans="1:9" ht="17.25" customHeight="1" x14ac:dyDescent="0.25">
      <c r="A46" s="20" t="s">
        <v>15</v>
      </c>
      <c r="B46" s="14" t="s">
        <v>256</v>
      </c>
      <c r="C46" s="15" t="s">
        <v>257</v>
      </c>
      <c r="D46" s="16" t="s">
        <v>258</v>
      </c>
      <c r="E46" s="17" t="s">
        <v>221</v>
      </c>
      <c r="F46" s="17" t="s">
        <v>237</v>
      </c>
      <c r="G46" s="18">
        <v>8.8699999999999992</v>
      </c>
      <c r="H46" s="18"/>
      <c r="I46" s="22" t="str">
        <f t="shared" si="0"/>
        <v>III A</v>
      </c>
    </row>
    <row r="47" spans="1:9" ht="17.25" customHeight="1" x14ac:dyDescent="0.25">
      <c r="A47" s="20" t="s">
        <v>16</v>
      </c>
      <c r="B47" s="14" t="s">
        <v>241</v>
      </c>
      <c r="C47" s="15" t="s">
        <v>331</v>
      </c>
      <c r="D47" s="16" t="s">
        <v>332</v>
      </c>
      <c r="E47" s="17" t="s">
        <v>67</v>
      </c>
      <c r="F47" s="17" t="s">
        <v>333</v>
      </c>
      <c r="G47" s="18">
        <v>9.16</v>
      </c>
      <c r="H47" s="18"/>
      <c r="I47" s="22" t="str">
        <f t="shared" si="0"/>
        <v>I JA</v>
      </c>
    </row>
    <row r="48" spans="1:9" ht="17.25" customHeight="1" x14ac:dyDescent="0.25">
      <c r="A48" s="20" t="s">
        <v>17</v>
      </c>
      <c r="B48" s="14" t="s">
        <v>388</v>
      </c>
      <c r="C48" s="15" t="s">
        <v>389</v>
      </c>
      <c r="D48" s="16">
        <v>39003</v>
      </c>
      <c r="E48" s="17" t="s">
        <v>67</v>
      </c>
      <c r="F48" s="17" t="s">
        <v>383</v>
      </c>
      <c r="G48" s="18">
        <v>8.3800000000000008</v>
      </c>
      <c r="H48" s="18"/>
      <c r="I48" s="22" t="str">
        <f t="shared" si="0"/>
        <v>II A</v>
      </c>
    </row>
    <row r="49" spans="1:9" x14ac:dyDescent="0.25">
      <c r="E49" s="5">
        <v>7</v>
      </c>
      <c r="F49" s="6" t="s">
        <v>3</v>
      </c>
    </row>
    <row r="50" spans="1:9" ht="17.25" customHeight="1" x14ac:dyDescent="0.25">
      <c r="A50" s="20" t="s">
        <v>2</v>
      </c>
      <c r="B50" s="14" t="s">
        <v>419</v>
      </c>
      <c r="C50" s="15" t="s">
        <v>420</v>
      </c>
      <c r="D50" s="16">
        <v>39141</v>
      </c>
      <c r="E50" s="17" t="s">
        <v>67</v>
      </c>
      <c r="F50" s="17" t="s">
        <v>418</v>
      </c>
      <c r="G50" s="21" t="s">
        <v>493</v>
      </c>
      <c r="H50" s="21"/>
      <c r="I50" s="22"/>
    </row>
    <row r="51" spans="1:9" ht="17.25" customHeight="1" x14ac:dyDescent="0.25">
      <c r="A51" s="20" t="s">
        <v>13</v>
      </c>
      <c r="B51" s="14" t="s">
        <v>431</v>
      </c>
      <c r="C51" s="15" t="s">
        <v>432</v>
      </c>
      <c r="D51" s="16">
        <v>39173</v>
      </c>
      <c r="E51" s="17" t="s">
        <v>429</v>
      </c>
      <c r="F51" s="17" t="s">
        <v>430</v>
      </c>
      <c r="G51" s="18">
        <v>8.74</v>
      </c>
      <c r="H51" s="18"/>
      <c r="I51" s="22" t="str">
        <f t="shared" si="0"/>
        <v>III A</v>
      </c>
    </row>
    <row r="52" spans="1:9" ht="17.25" customHeight="1" x14ac:dyDescent="0.25">
      <c r="A52" s="20" t="s">
        <v>14</v>
      </c>
      <c r="B52" s="14" t="s">
        <v>253</v>
      </c>
      <c r="C52" s="15" t="s">
        <v>254</v>
      </c>
      <c r="D52" s="16" t="s">
        <v>255</v>
      </c>
      <c r="E52" s="17" t="s">
        <v>221</v>
      </c>
      <c r="F52" s="17" t="s">
        <v>222</v>
      </c>
      <c r="G52" s="18">
        <v>9.1300000000000008</v>
      </c>
      <c r="H52" s="18"/>
      <c r="I52" s="22" t="str">
        <f t="shared" si="0"/>
        <v>I JA</v>
      </c>
    </row>
    <row r="53" spans="1:9" ht="17.25" customHeight="1" x14ac:dyDescent="0.25">
      <c r="A53" s="20" t="s">
        <v>15</v>
      </c>
      <c r="B53" s="14" t="s">
        <v>384</v>
      </c>
      <c r="C53" s="15" t="s">
        <v>385</v>
      </c>
      <c r="D53" s="16">
        <v>38869</v>
      </c>
      <c r="E53" s="17" t="s">
        <v>67</v>
      </c>
      <c r="F53" s="17" t="s">
        <v>383</v>
      </c>
      <c r="G53" s="18">
        <v>8.5500000000000007</v>
      </c>
      <c r="H53" s="18"/>
      <c r="I53" s="22" t="str">
        <f t="shared" si="0"/>
        <v>III A</v>
      </c>
    </row>
    <row r="54" spans="1:9" ht="17.25" customHeight="1" x14ac:dyDescent="0.25">
      <c r="A54" s="20" t="s">
        <v>16</v>
      </c>
      <c r="B54" s="14" t="s">
        <v>218</v>
      </c>
      <c r="C54" s="15" t="s">
        <v>219</v>
      </c>
      <c r="D54" s="16" t="s">
        <v>220</v>
      </c>
      <c r="E54" s="17" t="s">
        <v>221</v>
      </c>
      <c r="F54" s="17" t="s">
        <v>222</v>
      </c>
      <c r="G54" s="18">
        <v>9.8800000000000008</v>
      </c>
      <c r="H54" s="18"/>
      <c r="I54" s="22" t="str">
        <f t="shared" si="0"/>
        <v>II JA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indexed="13"/>
  </sheetPr>
  <dimension ref="A1:N13"/>
  <sheetViews>
    <sheetView workbookViewId="0"/>
  </sheetViews>
  <sheetFormatPr defaultRowHeight="13.2" x14ac:dyDescent="0.25"/>
  <cols>
    <col min="1" max="1" width="6.109375" customWidth="1"/>
    <col min="2" max="2" width="5.33203125" style="71" customWidth="1"/>
    <col min="3" max="3" width="9.5546875" bestFit="1" customWidth="1"/>
    <col min="4" max="4" width="12" customWidth="1"/>
    <col min="5" max="5" width="10.33203125" customWidth="1"/>
    <col min="6" max="6" width="11.109375" bestFit="1" customWidth="1"/>
    <col min="7" max="7" width="10.33203125" bestFit="1" customWidth="1"/>
    <col min="8" max="8" width="9" bestFit="1" customWidth="1"/>
    <col min="9" max="9" width="5" bestFit="1" customWidth="1"/>
    <col min="10" max="10" width="4.109375" bestFit="1" customWidth="1"/>
  </cols>
  <sheetData>
    <row r="1" spans="1:14" ht="17.399999999999999" x14ac:dyDescent="0.25">
      <c r="A1" s="1"/>
      <c r="B1" s="55"/>
      <c r="C1" s="1"/>
      <c r="D1" s="2" t="s">
        <v>41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7.399999999999999" x14ac:dyDescent="0.25">
      <c r="A2" s="1"/>
      <c r="B2" s="55"/>
      <c r="C2" s="1"/>
      <c r="D2" s="2" t="s">
        <v>27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 t="s">
        <v>0</v>
      </c>
      <c r="B3" s="55"/>
      <c r="C3" s="1"/>
      <c r="D3" s="1"/>
      <c r="E3" s="1"/>
      <c r="F3" s="1"/>
      <c r="G3" s="3">
        <v>44951</v>
      </c>
    </row>
    <row r="4" spans="1:14" x14ac:dyDescent="0.25">
      <c r="A4" s="1"/>
      <c r="B4" s="55"/>
      <c r="C4" s="1"/>
      <c r="D4" s="1"/>
      <c r="E4" s="1"/>
      <c r="F4" s="1"/>
      <c r="G4" s="1"/>
      <c r="H4" s="1"/>
    </row>
    <row r="5" spans="1:14" x14ac:dyDescent="0.25">
      <c r="A5" s="1"/>
      <c r="B5" s="55"/>
      <c r="C5" s="4" t="s">
        <v>33</v>
      </c>
      <c r="D5" s="4"/>
      <c r="E5" s="4" t="s">
        <v>31</v>
      </c>
      <c r="F5" s="5"/>
      <c r="G5" s="6"/>
      <c r="H5" s="1"/>
    </row>
    <row r="6" spans="1:14" x14ac:dyDescent="0.25">
      <c r="A6" s="1"/>
      <c r="B6" s="55"/>
      <c r="C6" s="1"/>
      <c r="D6" s="1"/>
      <c r="E6" s="1"/>
      <c r="F6" s="68"/>
      <c r="G6" s="69"/>
      <c r="H6" s="1"/>
    </row>
    <row r="7" spans="1:14" x14ac:dyDescent="0.25">
      <c r="A7" s="29" t="s">
        <v>494</v>
      </c>
      <c r="B7" s="30" t="s">
        <v>18</v>
      </c>
      <c r="C7" s="31" t="s">
        <v>5</v>
      </c>
      <c r="D7" s="32" t="s">
        <v>6</v>
      </c>
      <c r="E7" s="29" t="s">
        <v>7</v>
      </c>
      <c r="F7" s="29" t="s">
        <v>8</v>
      </c>
      <c r="G7" s="29" t="s">
        <v>9</v>
      </c>
      <c r="H7" s="58" t="s">
        <v>10</v>
      </c>
      <c r="I7" s="59" t="s">
        <v>19</v>
      </c>
    </row>
    <row r="8" spans="1:14" ht="17.25" customHeight="1" x14ac:dyDescent="0.25">
      <c r="A8" s="20">
        <v>1</v>
      </c>
      <c r="B8" s="70">
        <v>77</v>
      </c>
      <c r="C8" s="62" t="s">
        <v>354</v>
      </c>
      <c r="D8" s="63" t="s">
        <v>355</v>
      </c>
      <c r="E8" s="65">
        <v>38788</v>
      </c>
      <c r="F8" s="66" t="s">
        <v>67</v>
      </c>
      <c r="G8" s="64" t="s">
        <v>351</v>
      </c>
      <c r="H8" s="28">
        <v>1.1032407407407408E-3</v>
      </c>
      <c r="I8" s="27" t="str">
        <f>IF(ISBLANK(H8),"",IF(H8&lt;=0.000966435185185185,"KSM",IF(H8&lt;=0.00101273148148148,"I A",IF(H8&lt;=0.00108217592592593,"II A",IF(H8&lt;=0.0012037037037037,"III A",IF(H8&lt;=0.00135416666666667,"I JA",IF(H8&lt;=0.00148148148148148,"II JA",IF(H8&lt;=0.00157407407407407,"III JA"))))))))</f>
        <v>III A</v>
      </c>
    </row>
    <row r="9" spans="1:14" ht="17.25" customHeight="1" x14ac:dyDescent="0.25">
      <c r="A9" s="20">
        <v>2</v>
      </c>
      <c r="B9" s="70">
        <v>100</v>
      </c>
      <c r="C9" s="62" t="s">
        <v>488</v>
      </c>
      <c r="D9" s="63" t="s">
        <v>485</v>
      </c>
      <c r="E9" s="65">
        <v>39120</v>
      </c>
      <c r="F9" s="66" t="s">
        <v>486</v>
      </c>
      <c r="G9" s="64" t="s">
        <v>487</v>
      </c>
      <c r="H9" s="28">
        <v>1.1277777777777779E-3</v>
      </c>
      <c r="I9" s="27" t="str">
        <f>IF(ISBLANK(H9),"",IF(H9&lt;=0.000966435185185185,"KSM",IF(H9&lt;=0.00101273148148148,"I A",IF(H9&lt;=0.00108217592592593,"II A",IF(H9&lt;=0.0012037037037037,"III A",IF(H9&lt;=0.00135416666666667,"I JA",IF(H9&lt;=0.00148148148148148,"II JA",IF(H9&lt;=0.00157407407407407,"III JA"))))))))</f>
        <v>III A</v>
      </c>
    </row>
    <row r="10" spans="1:14" ht="17.25" customHeight="1" x14ac:dyDescent="0.25">
      <c r="A10" s="20">
        <v>3</v>
      </c>
      <c r="B10" s="70">
        <v>91</v>
      </c>
      <c r="C10" s="62" t="s">
        <v>153</v>
      </c>
      <c r="D10" s="63" t="s">
        <v>316</v>
      </c>
      <c r="E10" s="65">
        <v>39311</v>
      </c>
      <c r="F10" s="66" t="s">
        <v>325</v>
      </c>
      <c r="G10" s="64" t="s">
        <v>315</v>
      </c>
      <c r="H10" s="28">
        <v>1.1552083333333334E-3</v>
      </c>
      <c r="I10" s="27" t="str">
        <f>IF(ISBLANK(H10),"",IF(H10&lt;=0.000966435185185185,"KSM",IF(H10&lt;=0.00101273148148148,"I A",IF(H10&lt;=0.00108217592592593,"II A",IF(H10&lt;=0.0012037037037037,"III A",IF(H10&lt;=0.00135416666666667,"I JA",IF(H10&lt;=0.00148148148148148,"II JA",IF(H10&lt;=0.00157407407407407,"III JA"))))))))</f>
        <v>III A</v>
      </c>
    </row>
    <row r="11" spans="1:14" ht="17.25" customHeight="1" x14ac:dyDescent="0.25">
      <c r="A11" s="20">
        <v>4</v>
      </c>
      <c r="B11" s="70">
        <v>43</v>
      </c>
      <c r="C11" s="62" t="s">
        <v>356</v>
      </c>
      <c r="D11" s="63" t="s">
        <v>357</v>
      </c>
      <c r="E11" s="65">
        <v>39196</v>
      </c>
      <c r="F11" s="66" t="s">
        <v>67</v>
      </c>
      <c r="G11" s="64" t="s">
        <v>351</v>
      </c>
      <c r="H11" s="28">
        <v>1.2957175925925925E-3</v>
      </c>
      <c r="I11" s="27" t="str">
        <f>IF(ISBLANK(H11),"",IF(H11&lt;=0.000966435185185185,"KSM",IF(H11&lt;=0.00101273148148148,"I A",IF(H11&lt;=0.00108217592592593,"II A",IF(H11&lt;=0.0012037037037037,"III A",IF(H11&lt;=0.00135416666666667,"I JA",IF(H11&lt;=0.00148148148148148,"II JA",IF(H11&lt;=0.00157407407407407,"III JA"))))))))</f>
        <v>I JA</v>
      </c>
    </row>
    <row r="12" spans="1:14" ht="17.25" customHeight="1" x14ac:dyDescent="0.25">
      <c r="A12" s="20">
        <v>5</v>
      </c>
      <c r="B12" s="70">
        <v>47</v>
      </c>
      <c r="C12" s="62" t="s">
        <v>77</v>
      </c>
      <c r="D12" s="63" t="s">
        <v>203</v>
      </c>
      <c r="E12" s="65">
        <v>40003</v>
      </c>
      <c r="F12" s="66" t="s">
        <v>67</v>
      </c>
      <c r="G12" s="64" t="s">
        <v>197</v>
      </c>
      <c r="H12" s="28">
        <v>1.3216435185185187E-3</v>
      </c>
      <c r="I12" s="27" t="str">
        <f>IF(ISBLANK(H12),"",IF(H12&lt;=0.000966435185185185,"KSM",IF(H12&lt;=0.00101273148148148,"I A",IF(H12&lt;=0.00108217592592593,"II A",IF(H12&lt;=0.0012037037037037,"III A",IF(H12&lt;=0.00135416666666667,"I JA",IF(H12&lt;=0.00148148148148148,"II JA",IF(H12&lt;=0.00157407407407407,"III JA"))))))))</f>
        <v>I JA</v>
      </c>
    </row>
    <row r="13" spans="1:14" ht="17.25" customHeight="1" x14ac:dyDescent="0.25">
      <c r="A13" s="20"/>
      <c r="B13" s="70">
        <v>53</v>
      </c>
      <c r="C13" s="62" t="s">
        <v>201</v>
      </c>
      <c r="D13" s="63" t="s">
        <v>202</v>
      </c>
      <c r="E13" s="65">
        <v>40142</v>
      </c>
      <c r="F13" s="66" t="s">
        <v>67</v>
      </c>
      <c r="G13" s="64" t="s">
        <v>197</v>
      </c>
      <c r="H13" s="28" t="s">
        <v>493</v>
      </c>
      <c r="I13" s="27"/>
    </row>
  </sheetData>
  <sortState ref="A8:N13">
    <sortCondition ref="A8:A13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indexed="13"/>
  </sheetPr>
  <dimension ref="A1:N13"/>
  <sheetViews>
    <sheetView workbookViewId="0"/>
  </sheetViews>
  <sheetFormatPr defaultRowHeight="13.2" x14ac:dyDescent="0.25"/>
  <cols>
    <col min="1" max="1" width="6.109375" customWidth="1"/>
    <col min="2" max="2" width="5.33203125" customWidth="1"/>
    <col min="3" max="3" width="9.109375" customWidth="1"/>
    <col min="4" max="4" width="13.44140625" customWidth="1"/>
    <col min="5" max="5" width="10.33203125" customWidth="1"/>
    <col min="6" max="6" width="16.5546875" bestFit="1" customWidth="1"/>
    <col min="7" max="7" width="14.109375" bestFit="1" customWidth="1"/>
    <col min="8" max="8" width="9" bestFit="1" customWidth="1"/>
  </cols>
  <sheetData>
    <row r="1" spans="1:14" ht="17.399999999999999" x14ac:dyDescent="0.25">
      <c r="A1" s="1"/>
      <c r="B1" s="1"/>
      <c r="C1" s="1"/>
      <c r="D1" s="2" t="s">
        <v>41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7.399999999999999" x14ac:dyDescent="0.25">
      <c r="A2" s="1"/>
      <c r="B2" s="1"/>
      <c r="C2" s="1"/>
      <c r="D2" s="2" t="s">
        <v>27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 t="s">
        <v>0</v>
      </c>
      <c r="B3" s="1"/>
      <c r="C3" s="1"/>
      <c r="D3" s="1"/>
      <c r="E3" s="1"/>
      <c r="F3" s="1"/>
      <c r="G3" s="3">
        <v>44952</v>
      </c>
    </row>
    <row r="4" spans="1:14" x14ac:dyDescent="0.25">
      <c r="A4" s="1"/>
      <c r="B4" s="1"/>
      <c r="C4" s="1"/>
      <c r="D4" s="1"/>
      <c r="E4" s="1"/>
      <c r="F4" s="1"/>
      <c r="G4" s="1"/>
      <c r="H4" s="1"/>
    </row>
    <row r="5" spans="1:14" x14ac:dyDescent="0.25">
      <c r="A5" s="1"/>
      <c r="B5" s="1"/>
      <c r="C5" s="4" t="s">
        <v>34</v>
      </c>
      <c r="D5" s="4"/>
      <c r="E5" s="4" t="s">
        <v>30</v>
      </c>
      <c r="F5" s="5"/>
      <c r="G5" s="6"/>
      <c r="H5" s="1"/>
    </row>
    <row r="6" spans="1:14" x14ac:dyDescent="0.25">
      <c r="A6" s="1"/>
      <c r="B6" s="1"/>
      <c r="C6" s="1"/>
      <c r="D6" s="1"/>
      <c r="E6" s="1"/>
      <c r="F6" s="1"/>
      <c r="G6" s="1"/>
      <c r="H6" s="1"/>
    </row>
    <row r="7" spans="1:14" x14ac:dyDescent="0.25">
      <c r="A7" s="29" t="s">
        <v>494</v>
      </c>
      <c r="B7" s="30" t="s">
        <v>18</v>
      </c>
      <c r="C7" s="31" t="s">
        <v>5</v>
      </c>
      <c r="D7" s="32" t="s">
        <v>6</v>
      </c>
      <c r="E7" s="29" t="s">
        <v>7</v>
      </c>
      <c r="F7" s="29" t="s">
        <v>8</v>
      </c>
      <c r="G7" s="29" t="s">
        <v>9</v>
      </c>
      <c r="H7" s="29" t="s">
        <v>10</v>
      </c>
      <c r="I7" s="50" t="s">
        <v>19</v>
      </c>
    </row>
    <row r="8" spans="1:14" ht="17.25" customHeight="1" x14ac:dyDescent="0.25">
      <c r="A8" s="13">
        <v>1</v>
      </c>
      <c r="B8" s="30">
        <v>66</v>
      </c>
      <c r="C8" s="14" t="s">
        <v>88</v>
      </c>
      <c r="D8" s="15" t="s">
        <v>346</v>
      </c>
      <c r="E8" s="16">
        <v>39729</v>
      </c>
      <c r="F8" s="17" t="s">
        <v>67</v>
      </c>
      <c r="G8" s="17" t="s">
        <v>341</v>
      </c>
      <c r="H8" s="26">
        <v>2.2086805555555553E-3</v>
      </c>
      <c r="I8" s="34" t="str">
        <f t="shared" ref="I8:I13" si="0">IF(ISBLANK(H8),"",IF(H8&lt;=0.00202546296296296,"KSM",IF(H8&lt;=0.00216435185185185,"I A",IF(H8&lt;=0.00233796296296296,"II A",IF(H8&lt;=0.00256944444444444,"III A",IF(H8&lt;=0.00280092592592593,"I JA",IF(H8&lt;=0.00303240740740741,"II JA",IF(H8&lt;=0.00320601851851852,"III JA"))))))))</f>
        <v>II A</v>
      </c>
    </row>
    <row r="9" spans="1:14" ht="17.25" customHeight="1" x14ac:dyDescent="0.25">
      <c r="A9" s="20">
        <v>2</v>
      </c>
      <c r="B9" s="30">
        <v>34</v>
      </c>
      <c r="C9" s="14" t="s">
        <v>97</v>
      </c>
      <c r="D9" s="15" t="s">
        <v>98</v>
      </c>
      <c r="E9" s="16" t="s">
        <v>99</v>
      </c>
      <c r="F9" s="17" t="s">
        <v>108</v>
      </c>
      <c r="G9" s="17" t="s">
        <v>84</v>
      </c>
      <c r="H9" s="26">
        <v>2.4362268518518522E-3</v>
      </c>
      <c r="I9" s="34" t="str">
        <f t="shared" si="0"/>
        <v>III A</v>
      </c>
    </row>
    <row r="10" spans="1:14" ht="17.25" customHeight="1" x14ac:dyDescent="0.25">
      <c r="A10" s="20">
        <v>3</v>
      </c>
      <c r="B10" s="30">
        <v>42</v>
      </c>
      <c r="C10" s="14" t="s">
        <v>51</v>
      </c>
      <c r="D10" s="15" t="s">
        <v>52</v>
      </c>
      <c r="E10" s="16">
        <v>39660</v>
      </c>
      <c r="F10" s="17" t="s">
        <v>56</v>
      </c>
      <c r="G10" s="17" t="s">
        <v>55</v>
      </c>
      <c r="H10" s="26">
        <v>2.5592592592592594E-3</v>
      </c>
      <c r="I10" s="34" t="str">
        <f t="shared" si="0"/>
        <v>III A</v>
      </c>
    </row>
    <row r="11" spans="1:14" ht="17.25" customHeight="1" x14ac:dyDescent="0.25">
      <c r="A11" s="20">
        <v>4</v>
      </c>
      <c r="B11" s="30">
        <v>40</v>
      </c>
      <c r="C11" s="14" t="s">
        <v>49</v>
      </c>
      <c r="D11" s="15" t="s">
        <v>50</v>
      </c>
      <c r="E11" s="16">
        <v>39317</v>
      </c>
      <c r="F11" s="17" t="s">
        <v>56</v>
      </c>
      <c r="G11" s="17" t="s">
        <v>55</v>
      </c>
      <c r="H11" s="26">
        <v>2.69375E-3</v>
      </c>
      <c r="I11" s="34" t="str">
        <f t="shared" si="0"/>
        <v>I JA</v>
      </c>
    </row>
    <row r="12" spans="1:14" ht="17.25" customHeight="1" x14ac:dyDescent="0.25">
      <c r="A12" s="20">
        <v>5</v>
      </c>
      <c r="B12" s="30">
        <v>41</v>
      </c>
      <c r="C12" s="14" t="s">
        <v>53</v>
      </c>
      <c r="D12" s="15" t="s">
        <v>54</v>
      </c>
      <c r="E12" s="16">
        <v>40087</v>
      </c>
      <c r="F12" s="17" t="s">
        <v>56</v>
      </c>
      <c r="G12" s="17" t="s">
        <v>55</v>
      </c>
      <c r="H12" s="26">
        <v>2.9015046296296293E-3</v>
      </c>
      <c r="I12" s="34" t="str">
        <f t="shared" si="0"/>
        <v>II JA</v>
      </c>
    </row>
    <row r="13" spans="1:14" ht="17.25" customHeight="1" x14ac:dyDescent="0.25">
      <c r="A13" s="20">
        <v>6</v>
      </c>
      <c r="B13" s="30">
        <v>58</v>
      </c>
      <c r="C13" s="14" t="s">
        <v>379</v>
      </c>
      <c r="D13" s="15" t="s">
        <v>380</v>
      </c>
      <c r="E13" s="16" t="s">
        <v>381</v>
      </c>
      <c r="F13" s="17" t="s">
        <v>0</v>
      </c>
      <c r="G13" s="17" t="s">
        <v>360</v>
      </c>
      <c r="H13" s="26">
        <v>3.0995370370370365E-3</v>
      </c>
      <c r="I13" s="34" t="str">
        <f t="shared" si="0"/>
        <v>III JA</v>
      </c>
    </row>
  </sheetData>
  <sortState ref="A8:N13">
    <sortCondition ref="A8:A13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indexed="13"/>
  </sheetPr>
  <dimension ref="A1:N13"/>
  <sheetViews>
    <sheetView workbookViewId="0"/>
  </sheetViews>
  <sheetFormatPr defaultRowHeight="13.2" x14ac:dyDescent="0.25"/>
  <cols>
    <col min="1" max="1" width="6.109375" customWidth="1"/>
    <col min="2" max="2" width="5.33203125" customWidth="1"/>
    <col min="3" max="3" width="11.6640625" customWidth="1"/>
    <col min="4" max="4" width="12" customWidth="1"/>
    <col min="5" max="5" width="10.33203125" customWidth="1"/>
    <col min="6" max="6" width="14" customWidth="1"/>
    <col min="7" max="7" width="16" customWidth="1"/>
    <col min="8" max="8" width="8.109375" customWidth="1"/>
    <col min="9" max="9" width="7" bestFit="1" customWidth="1"/>
  </cols>
  <sheetData>
    <row r="1" spans="1:14" ht="17.399999999999999" x14ac:dyDescent="0.25">
      <c r="A1" s="1"/>
      <c r="B1" s="1"/>
      <c r="C1" s="1"/>
      <c r="D1" s="2" t="s">
        <v>41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7.399999999999999" x14ac:dyDescent="0.25">
      <c r="A2" s="1"/>
      <c r="B2" s="1"/>
      <c r="C2" s="1"/>
      <c r="D2" s="2" t="s">
        <v>27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 t="s">
        <v>0</v>
      </c>
      <c r="B3" s="1"/>
      <c r="C3" s="1"/>
      <c r="D3" s="1"/>
      <c r="E3" s="1"/>
      <c r="F3" s="1"/>
      <c r="G3" s="3">
        <v>44952</v>
      </c>
    </row>
    <row r="4" spans="1:14" x14ac:dyDescent="0.25">
      <c r="A4" s="1"/>
      <c r="B4" s="1"/>
      <c r="C4" s="1"/>
      <c r="D4" s="1"/>
      <c r="E4" s="1"/>
      <c r="F4" s="1"/>
      <c r="G4" s="1"/>
      <c r="H4" s="1"/>
    </row>
    <row r="5" spans="1:14" x14ac:dyDescent="0.25">
      <c r="A5" s="1"/>
      <c r="B5" s="1"/>
      <c r="C5" s="4" t="s">
        <v>34</v>
      </c>
      <c r="D5" s="4"/>
      <c r="E5" s="4" t="s">
        <v>31</v>
      </c>
      <c r="F5" s="5"/>
      <c r="G5" s="6"/>
      <c r="H5" s="1"/>
    </row>
    <row r="6" spans="1:14" x14ac:dyDescent="0.25">
      <c r="A6" s="1"/>
      <c r="B6" s="1"/>
      <c r="C6" s="1"/>
      <c r="D6" s="1"/>
      <c r="E6" s="1"/>
      <c r="F6" s="1"/>
      <c r="G6" s="1"/>
      <c r="H6" s="1"/>
    </row>
    <row r="7" spans="1:14" x14ac:dyDescent="0.25">
      <c r="A7" s="29" t="s">
        <v>494</v>
      </c>
      <c r="B7" s="30" t="s">
        <v>18</v>
      </c>
      <c r="C7" s="31" t="s">
        <v>5</v>
      </c>
      <c r="D7" s="32" t="s">
        <v>6</v>
      </c>
      <c r="E7" s="29" t="s">
        <v>7</v>
      </c>
      <c r="F7" s="29" t="s">
        <v>8</v>
      </c>
      <c r="G7" s="29" t="s">
        <v>9</v>
      </c>
      <c r="H7" s="29" t="s">
        <v>10</v>
      </c>
      <c r="I7" s="50" t="s">
        <v>19</v>
      </c>
    </row>
    <row r="8" spans="1:14" ht="17.25" customHeight="1" x14ac:dyDescent="0.25">
      <c r="A8" s="13">
        <v>1</v>
      </c>
      <c r="B8" s="30">
        <v>81</v>
      </c>
      <c r="C8" s="14" t="s">
        <v>347</v>
      </c>
      <c r="D8" s="15" t="s">
        <v>348</v>
      </c>
      <c r="E8" s="16">
        <v>39456</v>
      </c>
      <c r="F8" s="17" t="s">
        <v>67</v>
      </c>
      <c r="G8" s="17" t="s">
        <v>341</v>
      </c>
      <c r="H8" s="28">
        <v>1.967962962962963E-3</v>
      </c>
      <c r="I8" s="34" t="str">
        <f>IF(ISBLANK(H8),"",IF(H8&lt;=0.00174189814814815,"KSM",IF(H8&lt;=0.00185763888888889,"I A",IF(H8&lt;=0.00203125,"II A",IF(H8&lt;=0.00226851851851852,"III A",IF(H8&lt;=0.0025462962962963,"I JA",IF(H8&lt;=0.00277777777777778,"II JA",IF(H8&lt;=0.00295138888888889,"III JA"))))))))</f>
        <v>II A</v>
      </c>
    </row>
    <row r="9" spans="1:14" ht="17.25" customHeight="1" x14ac:dyDescent="0.25">
      <c r="A9" s="20">
        <v>2</v>
      </c>
      <c r="B9" s="30">
        <v>50</v>
      </c>
      <c r="C9" s="14" t="s">
        <v>342</v>
      </c>
      <c r="D9" s="15" t="s">
        <v>343</v>
      </c>
      <c r="E9" s="16">
        <v>39057</v>
      </c>
      <c r="F9" s="17" t="s">
        <v>67</v>
      </c>
      <c r="G9" s="17" t="s">
        <v>341</v>
      </c>
      <c r="H9" s="28">
        <v>2.1153935185185186E-3</v>
      </c>
      <c r="I9" s="34" t="str">
        <f>IF(ISBLANK(H9),"",IF(H9&lt;=0.00174189814814815,"KSM",IF(H9&lt;=0.00185763888888889,"I A",IF(H9&lt;=0.00203125,"II A",IF(H9&lt;=0.00226851851851852,"III A",IF(H9&lt;=0.0025462962962963,"I JA",IF(H9&lt;=0.00277777777777778,"II JA",IF(H9&lt;=0.00295138888888889,"III JA"))))))))</f>
        <v>III A</v>
      </c>
    </row>
    <row r="10" spans="1:14" ht="17.25" customHeight="1" x14ac:dyDescent="0.25">
      <c r="A10" s="13">
        <v>3</v>
      </c>
      <c r="B10" s="30">
        <v>55</v>
      </c>
      <c r="C10" s="14" t="s">
        <v>77</v>
      </c>
      <c r="D10" s="15" t="s">
        <v>78</v>
      </c>
      <c r="E10" s="16">
        <v>39985</v>
      </c>
      <c r="F10" s="17" t="s">
        <v>67</v>
      </c>
      <c r="G10" s="17" t="s">
        <v>70</v>
      </c>
      <c r="H10" s="28">
        <v>2.1986111111111108E-3</v>
      </c>
      <c r="I10" s="34" t="str">
        <f>IF(ISBLANK(H10),"",IF(H10&lt;=0.00174189814814815,"KSM",IF(H10&lt;=0.00185763888888889,"I A",IF(H10&lt;=0.00203125,"II A",IF(H10&lt;=0.00226851851851852,"III A",IF(H10&lt;=0.0025462962962963,"I JA",IF(H10&lt;=0.00277777777777778,"II JA",IF(H10&lt;=0.00295138888888889,"III JA"))))))))</f>
        <v>III A</v>
      </c>
    </row>
    <row r="11" spans="1:14" ht="17.25" customHeight="1" x14ac:dyDescent="0.25">
      <c r="A11" s="20">
        <v>4</v>
      </c>
      <c r="B11" s="30">
        <v>75</v>
      </c>
      <c r="C11" s="14" t="s">
        <v>349</v>
      </c>
      <c r="D11" s="15" t="s">
        <v>350</v>
      </c>
      <c r="E11" s="16">
        <v>39358</v>
      </c>
      <c r="F11" s="17" t="s">
        <v>67</v>
      </c>
      <c r="G11" s="17" t="s">
        <v>351</v>
      </c>
      <c r="H11" s="28">
        <v>2.3006944444444446E-3</v>
      </c>
      <c r="I11" s="34" t="str">
        <f>IF(ISBLANK(H11),"",IF(H11&lt;=0.00174189814814815,"KSM",IF(H11&lt;=0.00185763888888889,"I A",IF(H11&lt;=0.00203125,"II A",IF(H11&lt;=0.00226851851851852,"III A",IF(H11&lt;=0.0025462962962963,"I JA",IF(H11&lt;=0.00277777777777778,"II JA",IF(H11&lt;=0.00295138888888889,"III JA"))))))))</f>
        <v>I JA</v>
      </c>
    </row>
    <row r="12" spans="1:14" ht="17.25" customHeight="1" x14ac:dyDescent="0.25">
      <c r="A12" s="13">
        <v>5</v>
      </c>
      <c r="B12" s="30">
        <v>61</v>
      </c>
      <c r="C12" s="14" t="s">
        <v>373</v>
      </c>
      <c r="D12" s="15" t="s">
        <v>374</v>
      </c>
      <c r="E12" s="16" t="s">
        <v>375</v>
      </c>
      <c r="F12" s="17" t="s">
        <v>67</v>
      </c>
      <c r="G12" s="17" t="s">
        <v>360</v>
      </c>
      <c r="H12" s="28">
        <v>2.397685185185185E-3</v>
      </c>
      <c r="I12" s="34" t="str">
        <f>IF(ISBLANK(H12),"",IF(H12&lt;=0.00174189814814815,"KSM",IF(H12&lt;=0.00185763888888889,"I A",IF(H12&lt;=0.00203125,"II A",IF(H12&lt;=0.00226851851851852,"III A",IF(H12&lt;=0.0025462962962963,"I JA",IF(H12&lt;=0.00277777777777778,"II JA",IF(H12&lt;=0.00295138888888889,"III JA"))))))))</f>
        <v>I JA</v>
      </c>
    </row>
    <row r="13" spans="1:14" ht="17.25" customHeight="1" x14ac:dyDescent="0.25">
      <c r="A13" s="20"/>
      <c r="B13" s="30">
        <v>43</v>
      </c>
      <c r="C13" s="14" t="s">
        <v>356</v>
      </c>
      <c r="D13" s="15" t="s">
        <v>357</v>
      </c>
      <c r="E13" s="16">
        <v>39196</v>
      </c>
      <c r="F13" s="17" t="s">
        <v>67</v>
      </c>
      <c r="G13" s="17" t="s">
        <v>351</v>
      </c>
      <c r="H13" s="28" t="s">
        <v>493</v>
      </c>
      <c r="I13" s="34"/>
    </row>
  </sheetData>
  <sortState ref="A8:N12">
    <sortCondition ref="A8:A12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N13"/>
  <sheetViews>
    <sheetView zoomScale="90" zoomScaleNormal="90" workbookViewId="0"/>
  </sheetViews>
  <sheetFormatPr defaultRowHeight="13.2" x14ac:dyDescent="0.25"/>
  <cols>
    <col min="1" max="1" width="6.109375" customWidth="1"/>
    <col min="2" max="2" width="5.33203125" customWidth="1"/>
    <col min="3" max="3" width="11.6640625" customWidth="1"/>
    <col min="4" max="4" width="13.109375" customWidth="1"/>
    <col min="5" max="5" width="10.33203125" customWidth="1"/>
    <col min="6" max="6" width="14" customWidth="1"/>
    <col min="7" max="7" width="16" customWidth="1"/>
    <col min="8" max="8" width="9.109375" bestFit="1" customWidth="1"/>
    <col min="9" max="9" width="7" bestFit="1" customWidth="1"/>
  </cols>
  <sheetData>
    <row r="1" spans="1:14" ht="17.399999999999999" x14ac:dyDescent="0.25">
      <c r="A1" s="1"/>
      <c r="B1" s="1"/>
      <c r="C1" s="1"/>
      <c r="D1" s="2" t="s">
        <v>41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7.399999999999999" x14ac:dyDescent="0.25">
      <c r="A2" s="1"/>
      <c r="B2" s="1"/>
      <c r="C2" s="1"/>
      <c r="D2" s="2" t="s">
        <v>27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 t="s">
        <v>0</v>
      </c>
      <c r="B3" s="1"/>
      <c r="C3" s="1"/>
      <c r="D3" s="1"/>
      <c r="E3" s="1"/>
      <c r="F3" s="1"/>
      <c r="G3" s="3">
        <v>44951</v>
      </c>
    </row>
    <row r="4" spans="1:14" x14ac:dyDescent="0.25">
      <c r="A4" s="1"/>
      <c r="B4" s="1"/>
      <c r="C4" s="1"/>
      <c r="D4" s="1"/>
      <c r="E4" s="1"/>
      <c r="F4" s="1"/>
      <c r="G4" s="1"/>
      <c r="H4" s="1"/>
    </row>
    <row r="5" spans="1:14" x14ac:dyDescent="0.25">
      <c r="A5" s="1"/>
      <c r="B5" s="1"/>
      <c r="C5" s="4" t="s">
        <v>40</v>
      </c>
      <c r="D5" s="4"/>
      <c r="E5" s="4" t="s">
        <v>31</v>
      </c>
      <c r="F5" s="5"/>
      <c r="G5" s="6"/>
      <c r="H5" s="1"/>
    </row>
    <row r="6" spans="1:14" x14ac:dyDescent="0.25">
      <c r="A6" s="1"/>
      <c r="B6" s="1"/>
      <c r="C6" s="1"/>
      <c r="D6" s="1"/>
      <c r="E6" s="1"/>
      <c r="F6" s="1"/>
      <c r="G6" s="1"/>
      <c r="H6" s="1"/>
    </row>
    <row r="7" spans="1:14" x14ac:dyDescent="0.25">
      <c r="A7" s="29" t="s">
        <v>494</v>
      </c>
      <c r="B7" s="30" t="s">
        <v>18</v>
      </c>
      <c r="C7" s="31" t="s">
        <v>5</v>
      </c>
      <c r="D7" s="32" t="s">
        <v>6</v>
      </c>
      <c r="E7" s="29" t="s">
        <v>7</v>
      </c>
      <c r="F7" s="29" t="s">
        <v>8</v>
      </c>
      <c r="G7" s="29" t="s">
        <v>9</v>
      </c>
      <c r="H7" s="29" t="s">
        <v>10</v>
      </c>
      <c r="I7" s="50" t="s">
        <v>19</v>
      </c>
    </row>
    <row r="8" spans="1:14" ht="17.25" customHeight="1" x14ac:dyDescent="0.25">
      <c r="A8" s="13">
        <v>1</v>
      </c>
      <c r="B8" s="30">
        <v>51</v>
      </c>
      <c r="C8" s="14" t="s">
        <v>352</v>
      </c>
      <c r="D8" s="15" t="s">
        <v>353</v>
      </c>
      <c r="E8" s="16">
        <v>39237</v>
      </c>
      <c r="F8" s="17" t="s">
        <v>67</v>
      </c>
      <c r="G8" s="17" t="s">
        <v>351</v>
      </c>
      <c r="H8" s="26">
        <v>6.7714120370370367E-3</v>
      </c>
      <c r="I8" s="34" t="str">
        <f t="shared" ref="I8:I13" si="0">IF(ISBLANK(H8),"",IF(H8&gt;0.009375,"",IF(H8&lt;=0.00596064814814815,"KSM",IF(H8&lt;=0.00640046296296296,"I A",IF(H8&lt;=0.00706018518518518,"II A",IF(H8&lt;=0.00798611111111111,"III A",IF(H8&lt;=0.0087962962962963,"I JA",IF(H8&lt;=0.009375,"II JA"))))))))</f>
        <v>II A</v>
      </c>
    </row>
    <row r="9" spans="1:14" ht="17.25" customHeight="1" x14ac:dyDescent="0.25">
      <c r="A9" s="20">
        <v>2</v>
      </c>
      <c r="B9" s="30">
        <v>86</v>
      </c>
      <c r="C9" s="14" t="s">
        <v>313</v>
      </c>
      <c r="D9" s="15" t="s">
        <v>314</v>
      </c>
      <c r="E9" s="16">
        <v>38952</v>
      </c>
      <c r="F9" s="17" t="s">
        <v>325</v>
      </c>
      <c r="G9" s="17" t="s">
        <v>315</v>
      </c>
      <c r="H9" s="26">
        <v>7.1074074074074086E-3</v>
      </c>
      <c r="I9" s="34" t="str">
        <f t="shared" si="0"/>
        <v>III A</v>
      </c>
    </row>
    <row r="10" spans="1:14" ht="17.25" customHeight="1" x14ac:dyDescent="0.25">
      <c r="A10" s="13">
        <v>3</v>
      </c>
      <c r="B10" s="30">
        <v>99</v>
      </c>
      <c r="C10" s="14" t="s">
        <v>395</v>
      </c>
      <c r="D10" s="15" t="s">
        <v>483</v>
      </c>
      <c r="E10" s="16">
        <v>39025</v>
      </c>
      <c r="F10" s="17" t="s">
        <v>484</v>
      </c>
      <c r="G10" s="17" t="s">
        <v>482</v>
      </c>
      <c r="H10" s="26">
        <v>7.3848379629629637E-3</v>
      </c>
      <c r="I10" s="34" t="str">
        <f t="shared" si="0"/>
        <v>III A</v>
      </c>
    </row>
    <row r="11" spans="1:14" ht="17.25" customHeight="1" x14ac:dyDescent="0.25">
      <c r="A11" s="20">
        <v>4</v>
      </c>
      <c r="B11" s="30">
        <v>87</v>
      </c>
      <c r="C11" s="14" t="s">
        <v>265</v>
      </c>
      <c r="D11" s="15" t="s">
        <v>317</v>
      </c>
      <c r="E11" s="16">
        <v>39261</v>
      </c>
      <c r="F11" s="17" t="s">
        <v>325</v>
      </c>
      <c r="G11" s="17" t="s">
        <v>315</v>
      </c>
      <c r="H11" s="26">
        <v>7.4149305555555557E-3</v>
      </c>
      <c r="I11" s="34" t="str">
        <f t="shared" si="0"/>
        <v>III A</v>
      </c>
    </row>
    <row r="12" spans="1:14" ht="17.25" customHeight="1" x14ac:dyDescent="0.25">
      <c r="A12" s="13">
        <v>5</v>
      </c>
      <c r="B12" s="30">
        <v>98</v>
      </c>
      <c r="C12" s="14" t="s">
        <v>480</v>
      </c>
      <c r="D12" s="15" t="s">
        <v>481</v>
      </c>
      <c r="E12" s="16">
        <v>39547</v>
      </c>
      <c r="F12" s="17" t="s">
        <v>484</v>
      </c>
      <c r="G12" s="17" t="s">
        <v>482</v>
      </c>
      <c r="H12" s="26">
        <v>7.5692129629629625E-3</v>
      </c>
      <c r="I12" s="34" t="str">
        <f t="shared" si="0"/>
        <v>III A</v>
      </c>
    </row>
    <row r="13" spans="1:14" ht="17.25" customHeight="1" x14ac:dyDescent="0.25">
      <c r="A13" s="20">
        <v>6</v>
      </c>
      <c r="B13" s="30">
        <v>75</v>
      </c>
      <c r="C13" s="14" t="s">
        <v>349</v>
      </c>
      <c r="D13" s="15" t="s">
        <v>350</v>
      </c>
      <c r="E13" s="16">
        <v>39358</v>
      </c>
      <c r="F13" s="17" t="s">
        <v>67</v>
      </c>
      <c r="G13" s="17" t="s">
        <v>351</v>
      </c>
      <c r="H13" s="26">
        <v>8.0565972222222219E-3</v>
      </c>
      <c r="I13" s="34" t="str">
        <f t="shared" si="0"/>
        <v>I JA</v>
      </c>
    </row>
  </sheetData>
  <sortState ref="A8:N13">
    <sortCondition ref="A8:A13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13"/>
  </sheetPr>
  <dimension ref="A1:M11"/>
  <sheetViews>
    <sheetView workbookViewId="0">
      <selection activeCell="I9" sqref="I9:I11"/>
    </sheetView>
  </sheetViews>
  <sheetFormatPr defaultColWidth="9.109375" defaultRowHeight="13.2" x14ac:dyDescent="0.25"/>
  <cols>
    <col min="1" max="1" width="6.109375" style="1" customWidth="1"/>
    <col min="2" max="2" width="8.33203125" style="1" customWidth="1"/>
    <col min="3" max="3" width="14.109375" style="1" bestFit="1" customWidth="1"/>
    <col min="4" max="4" width="10.33203125" style="1" customWidth="1"/>
    <col min="5" max="5" width="18.88671875" style="1" customWidth="1"/>
    <col min="6" max="6" width="12.5546875" style="1" bestFit="1" customWidth="1"/>
    <col min="7" max="8" width="5.6640625" style="1" customWidth="1"/>
    <col min="9" max="9" width="3.6640625" style="1" bestFit="1" customWidth="1"/>
    <col min="10" max="16384" width="9.109375" style="1"/>
  </cols>
  <sheetData>
    <row r="1" spans="1:13" customFormat="1" ht="17.399999999999999" x14ac:dyDescent="0.25">
      <c r="A1" s="1"/>
      <c r="B1" s="1"/>
      <c r="C1" s="1"/>
      <c r="D1" s="2" t="s">
        <v>41</v>
      </c>
      <c r="E1" s="1"/>
      <c r="F1" s="1"/>
      <c r="G1" s="1"/>
      <c r="H1" s="1"/>
      <c r="I1" s="1"/>
      <c r="J1" s="1"/>
      <c r="K1" s="1"/>
      <c r="L1" s="1"/>
      <c r="M1" s="1"/>
    </row>
    <row r="2" spans="1:13" customFormat="1" ht="17.399999999999999" x14ac:dyDescent="0.25">
      <c r="A2" s="1"/>
      <c r="B2" s="1"/>
      <c r="C2" s="1"/>
      <c r="D2" s="2" t="s">
        <v>27</v>
      </c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 t="s">
        <v>0</v>
      </c>
      <c r="F3" s="3">
        <v>44952</v>
      </c>
    </row>
    <row r="5" spans="1:13" x14ac:dyDescent="0.25">
      <c r="B5" s="4" t="s">
        <v>21</v>
      </c>
      <c r="C5" s="53" t="s">
        <v>35</v>
      </c>
      <c r="D5" s="4" t="s">
        <v>30</v>
      </c>
    </row>
    <row r="6" spans="1:13" ht="13.8" thickBot="1" x14ac:dyDescent="0.3">
      <c r="E6" s="5"/>
      <c r="F6" s="6"/>
    </row>
    <row r="7" spans="1:13" ht="13.8" thickBot="1" x14ac:dyDescent="0.3">
      <c r="A7" s="7" t="s">
        <v>494</v>
      </c>
      <c r="B7" s="8" t="s">
        <v>5</v>
      </c>
      <c r="C7" s="9" t="s">
        <v>6</v>
      </c>
      <c r="D7" s="10" t="s">
        <v>7</v>
      </c>
      <c r="E7" s="10" t="s">
        <v>8</v>
      </c>
      <c r="F7" s="10" t="s">
        <v>9</v>
      </c>
      <c r="G7" s="11" t="s">
        <v>10</v>
      </c>
      <c r="H7" s="12" t="s">
        <v>12</v>
      </c>
    </row>
    <row r="8" spans="1:13" ht="17.25" customHeight="1" x14ac:dyDescent="0.25">
      <c r="A8" s="13">
        <v>1</v>
      </c>
      <c r="B8" s="14" t="s">
        <v>329</v>
      </c>
      <c r="C8" s="15" t="s">
        <v>330</v>
      </c>
      <c r="D8" s="16">
        <v>39210</v>
      </c>
      <c r="E8" s="17" t="s">
        <v>67</v>
      </c>
      <c r="F8" s="17" t="s">
        <v>328</v>
      </c>
      <c r="G8" s="18">
        <v>9.3000000000000007</v>
      </c>
      <c r="H8" s="19" t="str">
        <f>IF(ISBLANK(G8),"",IF(G8&lt;=9.24,"I A",IF(G8&lt;=9.84,"II A",IF(G8&lt;=10.84,"III A",IF(G8&lt;=11.94,"I JA",IF(G8&lt;=12.72,"II JA",IF(G8&lt;=13.34,"III JA")))))))</f>
        <v>II A</v>
      </c>
    </row>
    <row r="9" spans="1:13" ht="17.25" customHeight="1" x14ac:dyDescent="0.25">
      <c r="A9" s="20">
        <v>2</v>
      </c>
      <c r="B9" s="14" t="s">
        <v>195</v>
      </c>
      <c r="C9" s="15" t="s">
        <v>284</v>
      </c>
      <c r="D9" s="16">
        <v>38769</v>
      </c>
      <c r="E9" s="17" t="s">
        <v>282</v>
      </c>
      <c r="F9" s="17" t="s">
        <v>283</v>
      </c>
      <c r="G9" s="18">
        <v>9.4600000000000009</v>
      </c>
      <c r="H9" s="19" t="str">
        <f>IF(ISBLANK(G9),"",IF(G9&lt;=9.24,"I A",IF(G9&lt;=9.84,"II A",IF(G9&lt;=10.84,"III A",IF(G9&lt;=11.94,"I JA",IF(G9&lt;=12.72,"II JA",IF(G9&lt;=13.34,"III JA")))))))</f>
        <v>II A</v>
      </c>
    </row>
    <row r="10" spans="1:13" ht="17.25" customHeight="1" x14ac:dyDescent="0.25">
      <c r="A10" s="13" t="s">
        <v>39</v>
      </c>
      <c r="B10" s="14" t="s">
        <v>192</v>
      </c>
      <c r="C10" s="15" t="s">
        <v>193</v>
      </c>
      <c r="D10" s="16" t="s">
        <v>194</v>
      </c>
      <c r="E10" s="17" t="s">
        <v>67</v>
      </c>
      <c r="F10" s="17" t="s">
        <v>191</v>
      </c>
      <c r="G10" s="18">
        <v>10.23</v>
      </c>
      <c r="H10" s="19" t="str">
        <f>IF(ISBLANK(G10),"",IF(G10&lt;=9.24,"I A",IF(G10&lt;=9.84,"II A",IF(G10&lt;=10.84,"III A",IF(G10&lt;=11.94,"I JA",IF(G10&lt;=12.72,"II JA",IF(G10&lt;=13.34,"III JA")))))))</f>
        <v>III A</v>
      </c>
    </row>
    <row r="11" spans="1:13" ht="17.25" customHeight="1" x14ac:dyDescent="0.25">
      <c r="A11" s="55"/>
      <c r="B11" s="23"/>
      <c r="C11" s="6"/>
      <c r="D11" s="51"/>
      <c r="E11" s="52"/>
      <c r="F11" s="52"/>
      <c r="G11" s="56"/>
      <c r="H11" s="56"/>
    </row>
  </sheetData>
  <sortState ref="A8:M10">
    <sortCondition ref="G8:G10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indexed="13"/>
  </sheetPr>
  <dimension ref="A1:M10"/>
  <sheetViews>
    <sheetView workbookViewId="0"/>
  </sheetViews>
  <sheetFormatPr defaultColWidth="9.109375" defaultRowHeight="13.2" x14ac:dyDescent="0.25"/>
  <cols>
    <col min="1" max="1" width="6.109375" style="1" customWidth="1"/>
    <col min="2" max="2" width="8.33203125" style="1" customWidth="1"/>
    <col min="3" max="3" width="10.109375" style="1" bestFit="1" customWidth="1"/>
    <col min="4" max="4" width="10.33203125" style="1" customWidth="1"/>
    <col min="5" max="5" width="10.5546875" style="1" bestFit="1" customWidth="1"/>
    <col min="6" max="6" width="9.88671875" style="1" bestFit="1" customWidth="1"/>
    <col min="7" max="8" width="5.6640625" style="1" customWidth="1"/>
    <col min="9" max="16384" width="9.109375" style="1"/>
  </cols>
  <sheetData>
    <row r="1" spans="1:13" customFormat="1" ht="17.399999999999999" x14ac:dyDescent="0.25">
      <c r="A1" s="1"/>
      <c r="B1" s="1"/>
      <c r="C1" s="1"/>
      <c r="D1" s="2" t="s">
        <v>41</v>
      </c>
      <c r="E1" s="1"/>
      <c r="F1" s="1"/>
      <c r="G1" s="1"/>
      <c r="H1" s="1"/>
      <c r="I1" s="1"/>
      <c r="J1" s="1"/>
      <c r="K1" s="1"/>
      <c r="L1" s="1"/>
      <c r="M1" s="1"/>
    </row>
    <row r="2" spans="1:13" customFormat="1" ht="17.399999999999999" x14ac:dyDescent="0.25">
      <c r="A2" s="1"/>
      <c r="B2" s="1"/>
      <c r="C2" s="1"/>
      <c r="D2" s="2" t="s">
        <v>27</v>
      </c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 t="s">
        <v>0</v>
      </c>
      <c r="F3" s="3">
        <v>44952</v>
      </c>
    </row>
    <row r="5" spans="1:13" x14ac:dyDescent="0.25">
      <c r="B5" s="4" t="s">
        <v>21</v>
      </c>
      <c r="C5" s="53" t="s">
        <v>36</v>
      </c>
      <c r="D5" s="4" t="s">
        <v>31</v>
      </c>
      <c r="E5" s="5"/>
      <c r="F5" s="6"/>
    </row>
    <row r="6" spans="1:13" ht="13.8" thickBot="1" x14ac:dyDescent="0.3"/>
    <row r="7" spans="1:13" ht="13.8" thickBot="1" x14ac:dyDescent="0.3">
      <c r="A7" s="7" t="s">
        <v>494</v>
      </c>
      <c r="B7" s="8" t="s">
        <v>5</v>
      </c>
      <c r="C7" s="9" t="s">
        <v>6</v>
      </c>
      <c r="D7" s="10" t="s">
        <v>7</v>
      </c>
      <c r="E7" s="10" t="s">
        <v>8</v>
      </c>
      <c r="F7" s="10" t="s">
        <v>9</v>
      </c>
      <c r="G7" s="11" t="s">
        <v>10</v>
      </c>
      <c r="H7" s="12" t="s">
        <v>12</v>
      </c>
    </row>
    <row r="8" spans="1:13" ht="17.25" customHeight="1" x14ac:dyDescent="0.25">
      <c r="A8" s="13">
        <v>1</v>
      </c>
      <c r="B8" s="62" t="s">
        <v>280</v>
      </c>
      <c r="C8" s="63" t="s">
        <v>281</v>
      </c>
      <c r="D8" s="65">
        <v>39339</v>
      </c>
      <c r="E8" s="66" t="s">
        <v>282</v>
      </c>
      <c r="F8" s="64" t="s">
        <v>283</v>
      </c>
      <c r="G8" s="18">
        <v>8.48</v>
      </c>
      <c r="H8" s="19" t="str">
        <f>IF(ISBLANK(G8),"",IF(G8&gt;12.64,"",IF(G8&lt;=8.15,"KSM",IF(G8&lt;=8.7,"I A",IF(G8&lt;=9.44,"II A",IF(G8&lt;=10.34,"III A",IF(G8&lt;=11.64,"I JA",IF(G8&lt;=12.64,"II JA"))))))))</f>
        <v>I A</v>
      </c>
    </row>
    <row r="9" spans="1:13" ht="17.25" customHeight="1" x14ac:dyDescent="0.25">
      <c r="A9" s="20">
        <v>2</v>
      </c>
      <c r="B9" s="62" t="s">
        <v>326</v>
      </c>
      <c r="C9" s="63" t="s">
        <v>327</v>
      </c>
      <c r="D9" s="65">
        <v>39167</v>
      </c>
      <c r="E9" s="66" t="s">
        <v>67</v>
      </c>
      <c r="F9" s="64" t="s">
        <v>328</v>
      </c>
      <c r="G9" s="18">
        <v>9.2200000000000006</v>
      </c>
      <c r="H9" s="19" t="str">
        <f>IF(ISBLANK(G9),"",IF(G9&gt;12.64,"",IF(G9&lt;=8.15,"KSM",IF(G9&lt;=8.7,"I A",IF(G9&lt;=9.44,"II A",IF(G9&lt;=10.34,"III A",IF(G9&lt;=11.64,"I JA",IF(G9&lt;=12.64,"II JA"))))))))</f>
        <v>II A</v>
      </c>
    </row>
    <row r="10" spans="1:13" ht="17.25" customHeight="1" x14ac:dyDescent="0.25">
      <c r="A10" s="20">
        <v>3</v>
      </c>
      <c r="B10" s="62" t="s">
        <v>188</v>
      </c>
      <c r="C10" s="63" t="s">
        <v>189</v>
      </c>
      <c r="D10" s="65" t="s">
        <v>190</v>
      </c>
      <c r="E10" s="66" t="s">
        <v>67</v>
      </c>
      <c r="F10" s="64" t="s">
        <v>191</v>
      </c>
      <c r="G10" s="18">
        <v>11.12</v>
      </c>
      <c r="H10" s="19" t="str">
        <f>IF(ISBLANK(G10),"",IF(G10&gt;12.64,"",IF(G10&lt;=8.15,"KSM",IF(G10&lt;=8.7,"I A",IF(G10&lt;=9.44,"II A",IF(G10&lt;=10.34,"III A",IF(G10&lt;=11.64,"I JA",IF(G10&lt;=12.64,"II JA"))))))))</f>
        <v>I JA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13"/>
  </sheetPr>
  <dimension ref="A1:W16"/>
  <sheetViews>
    <sheetView workbookViewId="0"/>
  </sheetViews>
  <sheetFormatPr defaultColWidth="9.109375" defaultRowHeight="13.2" x14ac:dyDescent="0.25"/>
  <cols>
    <col min="1" max="1" width="5.44140625" style="1" customWidth="1"/>
    <col min="2" max="2" width="7.6640625" style="1" customWidth="1"/>
    <col min="3" max="3" width="12.44140625" style="1" customWidth="1"/>
    <col min="4" max="4" width="11.88671875" style="1" customWidth="1"/>
    <col min="5" max="5" width="16.5546875" style="1" bestFit="1" customWidth="1"/>
    <col min="6" max="6" width="12.6640625" style="1" customWidth="1"/>
    <col min="7" max="17" width="4.5546875" style="1" customWidth="1"/>
    <col min="18" max="21" width="4.5546875" style="1" hidden="1" customWidth="1"/>
    <col min="22" max="22" width="6.5546875" style="1" customWidth="1"/>
    <col min="23" max="23" width="5.6640625" style="1" customWidth="1"/>
    <col min="24" max="16384" width="9.109375" style="1"/>
  </cols>
  <sheetData>
    <row r="1" spans="1:23" customFormat="1" ht="17.399999999999999" x14ac:dyDescent="0.25">
      <c r="A1" s="1"/>
      <c r="B1" s="1"/>
      <c r="C1" s="1"/>
      <c r="D1" s="2" t="s">
        <v>41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23" customFormat="1" ht="17.399999999999999" x14ac:dyDescent="0.25">
      <c r="A2" s="1"/>
      <c r="B2" s="1"/>
      <c r="C2" s="1"/>
      <c r="D2" s="2" t="s">
        <v>27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23" x14ac:dyDescent="0.25">
      <c r="A3" s="1" t="s">
        <v>0</v>
      </c>
      <c r="F3" s="3">
        <v>44952</v>
      </c>
    </row>
    <row r="4" spans="1:23" x14ac:dyDescent="0.25">
      <c r="C4" s="4" t="s">
        <v>22</v>
      </c>
      <c r="D4" s="4"/>
      <c r="E4" s="4" t="s">
        <v>30</v>
      </c>
    </row>
    <row r="6" spans="1:23" x14ac:dyDescent="0.25">
      <c r="A6" s="29" t="s">
        <v>494</v>
      </c>
      <c r="B6" s="31" t="s">
        <v>5</v>
      </c>
      <c r="C6" s="32" t="s">
        <v>6</v>
      </c>
      <c r="D6" s="29" t="s">
        <v>7</v>
      </c>
      <c r="E6" s="29" t="s">
        <v>8</v>
      </c>
      <c r="F6" s="29" t="s">
        <v>9</v>
      </c>
      <c r="G6" s="60">
        <v>120</v>
      </c>
      <c r="H6" s="60">
        <v>125</v>
      </c>
      <c r="I6" s="60">
        <v>130</v>
      </c>
      <c r="J6" s="60">
        <v>135</v>
      </c>
      <c r="K6" s="60">
        <v>140</v>
      </c>
      <c r="L6" s="60">
        <v>145</v>
      </c>
      <c r="M6" s="60">
        <v>150</v>
      </c>
      <c r="N6" s="60">
        <v>155</v>
      </c>
      <c r="O6" s="60">
        <v>160</v>
      </c>
      <c r="P6" s="60">
        <v>164</v>
      </c>
      <c r="Q6" s="60">
        <v>166</v>
      </c>
      <c r="R6" s="60"/>
      <c r="S6" s="60"/>
      <c r="T6" s="60"/>
      <c r="U6" s="60"/>
      <c r="V6" s="29" t="s">
        <v>23</v>
      </c>
      <c r="W6" s="29" t="s">
        <v>19</v>
      </c>
    </row>
    <row r="7" spans="1:23" ht="17.25" customHeight="1" x14ac:dyDescent="0.25">
      <c r="A7" s="20">
        <v>1</v>
      </c>
      <c r="B7" s="14" t="s">
        <v>195</v>
      </c>
      <c r="C7" s="15" t="s">
        <v>284</v>
      </c>
      <c r="D7" s="16">
        <v>38769</v>
      </c>
      <c r="E7" s="17" t="s">
        <v>282</v>
      </c>
      <c r="F7" s="17" t="s">
        <v>283</v>
      </c>
      <c r="G7" s="45"/>
      <c r="H7" s="45"/>
      <c r="I7" s="45"/>
      <c r="J7" s="45"/>
      <c r="K7" s="45"/>
      <c r="L7" s="45">
        <v>0</v>
      </c>
      <c r="M7" s="45">
        <v>0</v>
      </c>
      <c r="N7" s="45" t="s">
        <v>503</v>
      </c>
      <c r="O7" s="45">
        <v>0</v>
      </c>
      <c r="P7" s="45" t="s">
        <v>501</v>
      </c>
      <c r="Q7" s="45" t="s">
        <v>506</v>
      </c>
      <c r="R7" s="45"/>
      <c r="S7" s="45"/>
      <c r="T7" s="45"/>
      <c r="U7" s="45"/>
      <c r="V7" s="33">
        <v>1.64</v>
      </c>
      <c r="W7" s="35" t="str">
        <f t="shared" ref="W7:W13" si="0">IF(ISBLANK(V7),"",IF(V7&gt;=1.75,"KSM",IF(V7&gt;=1.65,"I A",IF(V7&gt;=1.5,"II A",IF(V7&gt;=1.39,"III A",IF(V7&gt;=1.3,"I JA",IF(V7&gt;=1.22,"II JA",IF(V7&gt;=1.15,"III JA"))))))))</f>
        <v>II A</v>
      </c>
    </row>
    <row r="8" spans="1:23" ht="17.25" customHeight="1" x14ac:dyDescent="0.25">
      <c r="A8" s="20">
        <v>2</v>
      </c>
      <c r="B8" s="14" t="s">
        <v>100</v>
      </c>
      <c r="C8" s="15" t="s">
        <v>101</v>
      </c>
      <c r="D8" s="16" t="s">
        <v>102</v>
      </c>
      <c r="E8" s="17" t="s">
        <v>108</v>
      </c>
      <c r="F8" s="17" t="s">
        <v>84</v>
      </c>
      <c r="G8" s="45"/>
      <c r="H8" s="45"/>
      <c r="I8" s="45"/>
      <c r="J8" s="45"/>
      <c r="K8" s="45">
        <v>0</v>
      </c>
      <c r="L8" s="45">
        <v>0</v>
      </c>
      <c r="M8" s="45">
        <v>0</v>
      </c>
      <c r="N8" s="45">
        <v>0</v>
      </c>
      <c r="O8" s="45" t="s">
        <v>502</v>
      </c>
      <c r="P8" s="45"/>
      <c r="Q8" s="45"/>
      <c r="R8" s="45"/>
      <c r="S8" s="45"/>
      <c r="T8" s="45"/>
      <c r="U8" s="45"/>
      <c r="V8" s="33">
        <v>1.55</v>
      </c>
      <c r="W8" s="35" t="str">
        <f t="shared" si="0"/>
        <v>II A</v>
      </c>
    </row>
    <row r="9" spans="1:23" ht="17.25" customHeight="1" x14ac:dyDescent="0.25">
      <c r="A9" s="20">
        <v>3</v>
      </c>
      <c r="B9" s="14" t="s">
        <v>192</v>
      </c>
      <c r="C9" s="15" t="s">
        <v>193</v>
      </c>
      <c r="D9" s="16" t="s">
        <v>194</v>
      </c>
      <c r="E9" s="17" t="s">
        <v>67</v>
      </c>
      <c r="F9" s="17" t="s">
        <v>191</v>
      </c>
      <c r="G9" s="45"/>
      <c r="H9" s="45"/>
      <c r="I9" s="45"/>
      <c r="J9" s="45"/>
      <c r="K9" s="45"/>
      <c r="L9" s="45">
        <v>0</v>
      </c>
      <c r="M9" s="45" t="s">
        <v>506</v>
      </c>
      <c r="N9" s="45"/>
      <c r="O9" s="45"/>
      <c r="P9" s="45"/>
      <c r="Q9" s="45"/>
      <c r="R9" s="45"/>
      <c r="S9" s="45"/>
      <c r="T9" s="45"/>
      <c r="U9" s="45"/>
      <c r="V9" s="33">
        <v>1.45</v>
      </c>
      <c r="W9" s="35" t="str">
        <f t="shared" si="0"/>
        <v>III A</v>
      </c>
    </row>
    <row r="10" spans="1:23" ht="17.25" customHeight="1" x14ac:dyDescent="0.25">
      <c r="A10" s="20">
        <v>4</v>
      </c>
      <c r="B10" s="14" t="s">
        <v>446</v>
      </c>
      <c r="C10" s="15" t="s">
        <v>447</v>
      </c>
      <c r="D10" s="16">
        <v>39205</v>
      </c>
      <c r="E10" s="17" t="s">
        <v>448</v>
      </c>
      <c r="F10" s="17" t="s">
        <v>449</v>
      </c>
      <c r="G10" s="45"/>
      <c r="H10" s="45"/>
      <c r="I10" s="45">
        <v>0</v>
      </c>
      <c r="J10" s="45">
        <v>0</v>
      </c>
      <c r="K10" s="45" t="s">
        <v>503</v>
      </c>
      <c r="L10" s="45" t="s">
        <v>501</v>
      </c>
      <c r="M10" s="45" t="s">
        <v>502</v>
      </c>
      <c r="N10" s="45"/>
      <c r="O10" s="45"/>
      <c r="P10" s="45"/>
      <c r="Q10" s="45"/>
      <c r="R10" s="45"/>
      <c r="S10" s="45"/>
      <c r="T10" s="45"/>
      <c r="U10" s="45"/>
      <c r="V10" s="33">
        <v>1.45</v>
      </c>
      <c r="W10" s="35" t="str">
        <f t="shared" si="0"/>
        <v>III A</v>
      </c>
    </row>
    <row r="11" spans="1:23" ht="17.25" customHeight="1" x14ac:dyDescent="0.25">
      <c r="A11" s="20">
        <v>5</v>
      </c>
      <c r="B11" s="14" t="s">
        <v>320</v>
      </c>
      <c r="C11" s="15" t="s">
        <v>345</v>
      </c>
      <c r="D11" s="16">
        <v>39447</v>
      </c>
      <c r="E11" s="17" t="s">
        <v>67</v>
      </c>
      <c r="F11" s="17" t="s">
        <v>341</v>
      </c>
      <c r="G11" s="45"/>
      <c r="H11" s="45">
        <v>0</v>
      </c>
      <c r="I11" s="45">
        <v>0</v>
      </c>
      <c r="J11" s="45" t="s">
        <v>501</v>
      </c>
      <c r="K11" s="45" t="s">
        <v>502</v>
      </c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33">
        <v>1.35</v>
      </c>
      <c r="W11" s="35" t="str">
        <f t="shared" si="0"/>
        <v>I JA</v>
      </c>
    </row>
    <row r="12" spans="1:23" ht="17.25" customHeight="1" x14ac:dyDescent="0.25">
      <c r="A12" s="20">
        <v>6</v>
      </c>
      <c r="B12" s="14" t="s">
        <v>105</v>
      </c>
      <c r="C12" s="15" t="s">
        <v>106</v>
      </c>
      <c r="D12" s="16" t="s">
        <v>107</v>
      </c>
      <c r="E12" s="17" t="s">
        <v>108</v>
      </c>
      <c r="F12" s="17" t="s">
        <v>84</v>
      </c>
      <c r="G12" s="45"/>
      <c r="H12" s="45">
        <v>0</v>
      </c>
      <c r="I12" s="45" t="s">
        <v>503</v>
      </c>
      <c r="J12" s="45" t="s">
        <v>502</v>
      </c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33">
        <v>1.3</v>
      </c>
      <c r="W12" s="35" t="str">
        <f t="shared" si="0"/>
        <v>I JA</v>
      </c>
    </row>
    <row r="13" spans="1:23" ht="17.25" customHeight="1" x14ac:dyDescent="0.25">
      <c r="A13" s="20">
        <v>7</v>
      </c>
      <c r="B13" s="14" t="s">
        <v>159</v>
      </c>
      <c r="C13" s="15" t="s">
        <v>160</v>
      </c>
      <c r="D13" s="16" t="s">
        <v>161</v>
      </c>
      <c r="E13" s="17" t="s">
        <v>67</v>
      </c>
      <c r="F13" s="17" t="s">
        <v>162</v>
      </c>
      <c r="G13" s="45">
        <v>0</v>
      </c>
      <c r="H13" s="45">
        <v>0</v>
      </c>
      <c r="I13" s="45" t="s">
        <v>502</v>
      </c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33">
        <v>1.25</v>
      </c>
      <c r="W13" s="35" t="str">
        <f t="shared" si="0"/>
        <v>II JA</v>
      </c>
    </row>
    <row r="14" spans="1:23" ht="17.25" customHeight="1" x14ac:dyDescent="0.25">
      <c r="A14" s="20"/>
      <c r="B14" s="14" t="s">
        <v>132</v>
      </c>
      <c r="C14" s="15" t="s">
        <v>133</v>
      </c>
      <c r="D14" s="16" t="s">
        <v>134</v>
      </c>
      <c r="E14" s="17" t="s">
        <v>67</v>
      </c>
      <c r="F14" s="17" t="s">
        <v>125</v>
      </c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33" t="s">
        <v>493</v>
      </c>
      <c r="W14" s="35"/>
    </row>
    <row r="15" spans="1:23" ht="17.25" customHeight="1" x14ac:dyDescent="0.25">
      <c r="A15" s="20"/>
      <c r="B15" s="14" t="s">
        <v>122</v>
      </c>
      <c r="C15" s="15" t="s">
        <v>450</v>
      </c>
      <c r="D15" s="16">
        <v>39340</v>
      </c>
      <c r="E15" s="17" t="s">
        <v>448</v>
      </c>
      <c r="F15" s="17" t="s">
        <v>449</v>
      </c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33" t="s">
        <v>493</v>
      </c>
      <c r="W15" s="35"/>
    </row>
    <row r="16" spans="1:23" ht="17.25" customHeight="1" x14ac:dyDescent="0.25">
      <c r="A16" s="20"/>
      <c r="B16" s="14" t="s">
        <v>166</v>
      </c>
      <c r="C16" s="15" t="s">
        <v>169</v>
      </c>
      <c r="D16" s="16" t="s">
        <v>170</v>
      </c>
      <c r="E16" s="17" t="s">
        <v>67</v>
      </c>
      <c r="F16" s="17" t="s">
        <v>149</v>
      </c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33" t="s">
        <v>493</v>
      </c>
      <c r="W16" s="35"/>
    </row>
  </sheetData>
  <sortState ref="A7:W16">
    <sortCondition descending="1" ref="V7:V16"/>
  </sortState>
  <pageMargins left="0.25" right="0.25" top="0.75" bottom="0.75" header="0.3" footer="0.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indexed="13"/>
  </sheetPr>
  <dimension ref="A1:W13"/>
  <sheetViews>
    <sheetView workbookViewId="0"/>
  </sheetViews>
  <sheetFormatPr defaultColWidth="9.109375" defaultRowHeight="13.2" x14ac:dyDescent="0.25"/>
  <cols>
    <col min="1" max="1" width="4.33203125" style="1" customWidth="1"/>
    <col min="2" max="2" width="9" style="1" customWidth="1"/>
    <col min="3" max="3" width="12.44140625" style="1" bestFit="1" customWidth="1"/>
    <col min="4" max="4" width="11.33203125" style="1" customWidth="1"/>
    <col min="5" max="5" width="13.6640625" style="1" customWidth="1"/>
    <col min="6" max="6" width="12.109375" style="1" customWidth="1"/>
    <col min="7" max="8" width="4.5546875" style="1" customWidth="1"/>
    <col min="9" max="9" width="5" style="1" customWidth="1"/>
    <col min="10" max="12" width="4.5546875" style="1" customWidth="1"/>
    <col min="13" max="21" width="4.5546875" style="1" hidden="1" customWidth="1"/>
    <col min="22" max="22" width="6.5546875" style="1" customWidth="1"/>
    <col min="23" max="23" width="5.6640625" style="1" customWidth="1"/>
    <col min="24" max="16384" width="9.109375" style="1"/>
  </cols>
  <sheetData>
    <row r="1" spans="1:23" customFormat="1" ht="17.399999999999999" x14ac:dyDescent="0.25">
      <c r="A1" s="1"/>
      <c r="B1" s="1"/>
      <c r="C1" s="1"/>
      <c r="D1" s="2" t="s">
        <v>41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23" customFormat="1" ht="17.399999999999999" x14ac:dyDescent="0.25">
      <c r="A2" s="1"/>
      <c r="B2" s="1"/>
      <c r="C2" s="1"/>
      <c r="D2" s="2" t="s">
        <v>27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23" x14ac:dyDescent="0.25">
      <c r="A3" s="1" t="s">
        <v>0</v>
      </c>
      <c r="F3" s="3">
        <v>44952</v>
      </c>
    </row>
    <row r="4" spans="1:23" x14ac:dyDescent="0.25">
      <c r="C4" s="4" t="s">
        <v>22</v>
      </c>
      <c r="D4" s="4"/>
      <c r="E4" s="4" t="s">
        <v>31</v>
      </c>
    </row>
    <row r="6" spans="1:23" x14ac:dyDescent="0.25">
      <c r="A6" s="29" t="s">
        <v>494</v>
      </c>
      <c r="B6" s="31" t="s">
        <v>5</v>
      </c>
      <c r="C6" s="32" t="s">
        <v>6</v>
      </c>
      <c r="D6" s="29" t="s">
        <v>7</v>
      </c>
      <c r="E6" s="29" t="s">
        <v>8</v>
      </c>
      <c r="F6" s="29" t="s">
        <v>9</v>
      </c>
      <c r="G6" s="60">
        <v>140</v>
      </c>
      <c r="H6" s="60">
        <v>145</v>
      </c>
      <c r="I6" s="60">
        <v>150</v>
      </c>
      <c r="J6" s="60">
        <v>155</v>
      </c>
      <c r="K6" s="60">
        <v>160</v>
      </c>
      <c r="L6" s="60">
        <v>166</v>
      </c>
      <c r="M6" s="60"/>
      <c r="N6" s="60"/>
      <c r="O6" s="60"/>
      <c r="P6" s="60"/>
      <c r="Q6" s="60"/>
      <c r="R6" s="60"/>
      <c r="S6" s="60"/>
      <c r="T6" s="60"/>
      <c r="U6" s="60"/>
      <c r="V6" s="29" t="s">
        <v>23</v>
      </c>
      <c r="W6" s="29" t="s">
        <v>19</v>
      </c>
    </row>
    <row r="7" spans="1:23" ht="17.25" customHeight="1" x14ac:dyDescent="0.25">
      <c r="A7" s="20">
        <v>1</v>
      </c>
      <c r="B7" s="14" t="s">
        <v>46</v>
      </c>
      <c r="C7" s="15" t="s">
        <v>47</v>
      </c>
      <c r="D7" s="16" t="s">
        <v>48</v>
      </c>
      <c r="E7" s="17" t="s">
        <v>0</v>
      </c>
      <c r="F7" s="17" t="s">
        <v>45</v>
      </c>
      <c r="G7" s="45"/>
      <c r="H7" s="45"/>
      <c r="I7" s="45">
        <v>0</v>
      </c>
      <c r="J7" s="45">
        <v>0</v>
      </c>
      <c r="K7" s="45">
        <v>0</v>
      </c>
      <c r="L7" s="45" t="s">
        <v>502</v>
      </c>
      <c r="M7" s="45"/>
      <c r="N7" s="45"/>
      <c r="O7" s="45"/>
      <c r="P7" s="45"/>
      <c r="Q7" s="45"/>
      <c r="R7" s="45"/>
      <c r="S7" s="45"/>
      <c r="T7" s="45"/>
      <c r="U7" s="45"/>
      <c r="V7" s="33">
        <v>1.6</v>
      </c>
      <c r="W7" s="35" t="str">
        <f>IF(ISBLANK(V7),"",IF(V7&gt;=2.03,"KSM",IF(V7&gt;=1.9,"I A",IF(V7&gt;=1.75,"II A",IF(V7&gt;=1.6,"III A",IF(V7&gt;=1.47,"I JA",IF(V7&gt;=1.35,"II JA",IF(V7&gt;=1.25,"III JA"))))))))</f>
        <v>III A</v>
      </c>
    </row>
    <row r="8" spans="1:23" ht="17.25" customHeight="1" x14ac:dyDescent="0.25">
      <c r="A8" s="20">
        <v>2</v>
      </c>
      <c r="B8" s="14" t="s">
        <v>109</v>
      </c>
      <c r="C8" s="15" t="s">
        <v>470</v>
      </c>
      <c r="D8" s="16" t="s">
        <v>471</v>
      </c>
      <c r="E8" s="17" t="s">
        <v>282</v>
      </c>
      <c r="F8" s="17" t="s">
        <v>467</v>
      </c>
      <c r="G8" s="45">
        <v>0</v>
      </c>
      <c r="H8" s="45">
        <v>0</v>
      </c>
      <c r="I8" s="45" t="s">
        <v>503</v>
      </c>
      <c r="J8" s="45">
        <v>0</v>
      </c>
      <c r="K8" s="45" t="s">
        <v>502</v>
      </c>
      <c r="L8" s="45"/>
      <c r="M8" s="45"/>
      <c r="N8" s="45"/>
      <c r="O8" s="45"/>
      <c r="P8" s="45"/>
      <c r="Q8" s="45"/>
      <c r="R8" s="45"/>
      <c r="S8" s="45"/>
      <c r="T8" s="45"/>
      <c r="U8" s="45"/>
      <c r="V8" s="33">
        <v>1.55</v>
      </c>
      <c r="W8" s="35" t="str">
        <f>IF(ISBLANK(V8),"",IF(V8&gt;=2.03,"KSM",IF(V8&gt;=1.9,"I A",IF(V8&gt;=1.75,"II A",IF(V8&gt;=1.6,"III A",IF(V8&gt;=1.47,"I JA",IF(V8&gt;=1.35,"II JA",IF(V8&gt;=1.25,"III JA"))))))))</f>
        <v>I JA</v>
      </c>
    </row>
    <row r="9" spans="1:23" ht="17.25" customHeight="1" x14ac:dyDescent="0.25">
      <c r="A9" s="20">
        <v>3</v>
      </c>
      <c r="B9" s="14" t="s">
        <v>468</v>
      </c>
      <c r="C9" s="15" t="s">
        <v>469</v>
      </c>
      <c r="D9" s="16" t="s">
        <v>453</v>
      </c>
      <c r="E9" s="17" t="s">
        <v>282</v>
      </c>
      <c r="F9" s="17" t="s">
        <v>467</v>
      </c>
      <c r="G9" s="45">
        <v>0</v>
      </c>
      <c r="H9" s="45">
        <v>0</v>
      </c>
      <c r="I9" s="45">
        <v>0</v>
      </c>
      <c r="J9" s="45" t="s">
        <v>502</v>
      </c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33">
        <v>1.5</v>
      </c>
      <c r="W9" s="35" t="str">
        <f>IF(ISBLANK(V9),"",IF(V9&gt;=2.03,"KSM",IF(V9&gt;=1.9,"I A",IF(V9&gt;=1.75,"II A",IF(V9&gt;=1.6,"III A",IF(V9&gt;=1.47,"I JA",IF(V9&gt;=1.35,"II JA",IF(V9&gt;=1.25,"III JA"))))))))</f>
        <v>I JA</v>
      </c>
    </row>
    <row r="10" spans="1:23" ht="17.25" customHeight="1" x14ac:dyDescent="0.25">
      <c r="A10" s="20"/>
      <c r="B10" s="14" t="s">
        <v>177</v>
      </c>
      <c r="C10" s="15" t="s">
        <v>172</v>
      </c>
      <c r="D10" s="16" t="s">
        <v>178</v>
      </c>
      <c r="E10" s="17" t="s">
        <v>67</v>
      </c>
      <c r="F10" s="17" t="s">
        <v>162</v>
      </c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33" t="s">
        <v>493</v>
      </c>
      <c r="W10" s="35"/>
    </row>
    <row r="11" spans="1:23" ht="17.25" customHeight="1" x14ac:dyDescent="0.25">
      <c r="A11" s="20"/>
      <c r="B11" s="14" t="s">
        <v>126</v>
      </c>
      <c r="C11" s="15" t="s">
        <v>144</v>
      </c>
      <c r="D11" s="16" t="s">
        <v>145</v>
      </c>
      <c r="E11" s="17" t="s">
        <v>67</v>
      </c>
      <c r="F11" s="17" t="s">
        <v>125</v>
      </c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33" t="s">
        <v>493</v>
      </c>
      <c r="W11" s="35"/>
    </row>
    <row r="12" spans="1:23" ht="17.25" customHeight="1" x14ac:dyDescent="0.25">
      <c r="A12" s="20"/>
      <c r="B12" s="14" t="s">
        <v>401</v>
      </c>
      <c r="C12" s="15" t="s">
        <v>344</v>
      </c>
      <c r="D12" s="16">
        <v>39296</v>
      </c>
      <c r="E12" s="17" t="s">
        <v>67</v>
      </c>
      <c r="F12" s="17" t="s">
        <v>383</v>
      </c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33" t="s">
        <v>493</v>
      </c>
      <c r="W12" s="35"/>
    </row>
    <row r="13" spans="1:23" ht="17.25" customHeight="1" x14ac:dyDescent="0.25">
      <c r="A13" s="20"/>
      <c r="B13" s="14" t="s">
        <v>65</v>
      </c>
      <c r="C13" s="15" t="s">
        <v>435</v>
      </c>
      <c r="D13" s="16">
        <v>38763</v>
      </c>
      <c r="E13" s="17" t="s">
        <v>429</v>
      </c>
      <c r="F13" s="17" t="s">
        <v>430</v>
      </c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33" t="s">
        <v>493</v>
      </c>
      <c r="W13" s="35"/>
    </row>
  </sheetData>
  <sortState ref="A7:W13">
    <sortCondition descending="1" ref="V7:V13"/>
  </sortState>
  <pageMargins left="0.25" right="0.25" top="0.75" bottom="0.75" header="0.3" footer="0.3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indexed="13"/>
  </sheetPr>
  <dimension ref="A1:W13"/>
  <sheetViews>
    <sheetView zoomScaleNormal="100" workbookViewId="0"/>
  </sheetViews>
  <sheetFormatPr defaultColWidth="9.109375" defaultRowHeight="13.2" x14ac:dyDescent="0.25"/>
  <cols>
    <col min="1" max="1" width="5.33203125" style="1" customWidth="1"/>
    <col min="2" max="2" width="8" style="1" customWidth="1"/>
    <col min="3" max="3" width="12.44140625" style="1" customWidth="1"/>
    <col min="4" max="4" width="8.6640625" style="1" customWidth="1"/>
    <col min="5" max="5" width="9.44140625" style="1" bestFit="1" customWidth="1"/>
    <col min="6" max="6" width="10.33203125" style="1" bestFit="1" customWidth="1"/>
    <col min="7" max="8" width="4.5546875" style="1" customWidth="1"/>
    <col min="9" max="9" width="5" style="1" customWidth="1"/>
    <col min="10" max="19" width="4.5546875" style="1" customWidth="1"/>
    <col min="20" max="21" width="4.5546875" style="1" hidden="1" customWidth="1"/>
    <col min="22" max="22" width="6.5546875" style="1" customWidth="1"/>
    <col min="23" max="23" width="5.6640625" style="1" customWidth="1"/>
    <col min="24" max="16384" width="9.109375" style="1"/>
  </cols>
  <sheetData>
    <row r="1" spans="1:23" customFormat="1" ht="17.399999999999999" x14ac:dyDescent="0.25">
      <c r="A1" s="1"/>
      <c r="B1" s="1"/>
      <c r="C1" s="1"/>
      <c r="D1" s="2" t="s">
        <v>41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23" customFormat="1" ht="17.399999999999999" x14ac:dyDescent="0.25">
      <c r="A2" s="1"/>
      <c r="B2" s="1"/>
      <c r="C2" s="1"/>
      <c r="D2" s="2" t="s">
        <v>27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23" x14ac:dyDescent="0.25">
      <c r="A3" s="1" t="s">
        <v>0</v>
      </c>
      <c r="F3" s="3">
        <v>44951</v>
      </c>
    </row>
    <row r="4" spans="1:23" x14ac:dyDescent="0.25">
      <c r="C4" s="4" t="s">
        <v>28</v>
      </c>
      <c r="D4" s="4"/>
      <c r="E4" s="4" t="s">
        <v>30</v>
      </c>
    </row>
    <row r="6" spans="1:23" x14ac:dyDescent="0.25">
      <c r="A6" s="29" t="s">
        <v>494</v>
      </c>
      <c r="B6" s="31" t="s">
        <v>5</v>
      </c>
      <c r="C6" s="32" t="s">
        <v>6</v>
      </c>
      <c r="D6" s="29" t="s">
        <v>7</v>
      </c>
      <c r="E6" s="29" t="s">
        <v>8</v>
      </c>
      <c r="F6" s="29" t="s">
        <v>9</v>
      </c>
      <c r="G6" s="60">
        <v>183</v>
      </c>
      <c r="H6" s="60">
        <v>203</v>
      </c>
      <c r="I6" s="60">
        <v>213</v>
      </c>
      <c r="J6" s="60">
        <v>223</v>
      </c>
      <c r="K6" s="60">
        <v>263</v>
      </c>
      <c r="L6" s="60">
        <v>273</v>
      </c>
      <c r="M6" s="60">
        <v>283</v>
      </c>
      <c r="N6" s="60">
        <v>293</v>
      </c>
      <c r="O6" s="60">
        <v>303</v>
      </c>
      <c r="P6" s="60">
        <v>313</v>
      </c>
      <c r="Q6" s="60">
        <v>323</v>
      </c>
      <c r="R6" s="60">
        <v>343</v>
      </c>
      <c r="S6" s="60">
        <v>353</v>
      </c>
      <c r="T6" s="60"/>
      <c r="U6" s="60"/>
      <c r="V6" s="29" t="s">
        <v>23</v>
      </c>
      <c r="W6" s="29" t="s">
        <v>19</v>
      </c>
    </row>
    <row r="7" spans="1:23" ht="17.25" customHeight="1" x14ac:dyDescent="0.25">
      <c r="A7" s="20">
        <v>1</v>
      </c>
      <c r="B7" s="62" t="s">
        <v>329</v>
      </c>
      <c r="C7" s="63" t="s">
        <v>404</v>
      </c>
      <c r="D7" s="65">
        <v>38988</v>
      </c>
      <c r="E7" s="66" t="s">
        <v>67</v>
      </c>
      <c r="F7" s="64" t="s">
        <v>383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>
        <v>0</v>
      </c>
      <c r="R7" s="45">
        <v>0</v>
      </c>
      <c r="S7" s="45" t="s">
        <v>502</v>
      </c>
      <c r="T7" s="45"/>
      <c r="U7" s="45"/>
      <c r="V7" s="33">
        <v>3.43</v>
      </c>
      <c r="W7" s="35" t="str">
        <f>IF(ISBLANK(V7),"",IF(V7&gt;=3.48,"KSM",IF(V7&gt;=3.1,"I A",IF(V7&gt;=2.7,"II A",IF(V7&gt;=2.4,"III A",IF(V7&gt;=2.15,"I JA",IF(V7&gt;=1.95,"II JA",IF(V7&gt;=1.8,"III JA"))))))))</f>
        <v>I A</v>
      </c>
    </row>
    <row r="8" spans="1:23" ht="17.25" customHeight="1" x14ac:dyDescent="0.25">
      <c r="A8" s="20">
        <v>2</v>
      </c>
      <c r="B8" s="62" t="s">
        <v>329</v>
      </c>
      <c r="C8" s="63" t="s">
        <v>417</v>
      </c>
      <c r="D8" s="65">
        <v>39289</v>
      </c>
      <c r="E8" s="66" t="s">
        <v>67</v>
      </c>
      <c r="F8" s="64" t="s">
        <v>418</v>
      </c>
      <c r="G8" s="45"/>
      <c r="H8" s="45"/>
      <c r="I8" s="45"/>
      <c r="J8" s="45"/>
      <c r="K8" s="45">
        <v>0</v>
      </c>
      <c r="L8" s="45" t="s">
        <v>499</v>
      </c>
      <c r="M8" s="45">
        <v>0</v>
      </c>
      <c r="N8" s="45">
        <v>0</v>
      </c>
      <c r="O8" s="45">
        <v>0</v>
      </c>
      <c r="P8" s="45" t="s">
        <v>502</v>
      </c>
      <c r="Q8" s="45"/>
      <c r="R8" s="45"/>
      <c r="S8" s="45"/>
      <c r="T8" s="45"/>
      <c r="U8" s="45"/>
      <c r="V8" s="33">
        <v>3.03</v>
      </c>
      <c r="W8" s="35" t="str">
        <f>IF(ISBLANK(V8),"",IF(V8&gt;=3.48,"KSM",IF(V8&gt;=3.1,"I A",IF(V8&gt;=2.7,"II A",IF(V8&gt;=2.4,"III A",IF(V8&gt;=2.15,"I JA",IF(V8&gt;=1.95,"II JA",IF(V8&gt;=1.8,"III JA"))))))))</f>
        <v>II A</v>
      </c>
    </row>
    <row r="9" spans="1:23" ht="17.25" customHeight="1" x14ac:dyDescent="0.25">
      <c r="A9" s="20">
        <v>3</v>
      </c>
      <c r="B9" s="62" t="s">
        <v>171</v>
      </c>
      <c r="C9" s="63" t="s">
        <v>405</v>
      </c>
      <c r="D9" s="65">
        <v>39035</v>
      </c>
      <c r="E9" s="66" t="s">
        <v>67</v>
      </c>
      <c r="F9" s="64" t="s">
        <v>383</v>
      </c>
      <c r="G9" s="45"/>
      <c r="H9" s="45"/>
      <c r="I9" s="45"/>
      <c r="J9" s="45"/>
      <c r="K9" s="45">
        <v>0</v>
      </c>
      <c r="L9" s="45">
        <v>0</v>
      </c>
      <c r="M9" s="45">
        <v>0</v>
      </c>
      <c r="N9" s="45" t="s">
        <v>501</v>
      </c>
      <c r="O9" s="45" t="s">
        <v>501</v>
      </c>
      <c r="P9" s="45" t="s">
        <v>502</v>
      </c>
      <c r="Q9" s="45"/>
      <c r="R9" s="45"/>
      <c r="S9" s="45"/>
      <c r="T9" s="45"/>
      <c r="U9" s="45"/>
      <c r="V9" s="33">
        <v>3.03</v>
      </c>
      <c r="W9" s="35" t="str">
        <f>IF(ISBLANK(V9),"",IF(V9&gt;=3.48,"KSM",IF(V9&gt;=3.1,"I A",IF(V9&gt;=2.7,"II A",IF(V9&gt;=2.4,"III A",IF(V9&gt;=2.15,"I JA",IF(V9&gt;=1.95,"II JA",IF(V9&gt;=1.8,"III JA"))))))))</f>
        <v>II A</v>
      </c>
    </row>
    <row r="10" spans="1:23" ht="17.25" customHeight="1" x14ac:dyDescent="0.25">
      <c r="A10" s="20">
        <v>4</v>
      </c>
      <c r="B10" s="62" t="s">
        <v>424</v>
      </c>
      <c r="C10" s="63" t="s">
        <v>425</v>
      </c>
      <c r="D10" s="65">
        <v>39855</v>
      </c>
      <c r="E10" s="66" t="s">
        <v>67</v>
      </c>
      <c r="F10" s="64" t="s">
        <v>426</v>
      </c>
      <c r="G10" s="45">
        <v>0</v>
      </c>
      <c r="H10" s="45">
        <v>0</v>
      </c>
      <c r="I10" s="45">
        <v>0</v>
      </c>
      <c r="J10" s="45" t="s">
        <v>502</v>
      </c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33">
        <v>2.13</v>
      </c>
      <c r="W10" s="35" t="str">
        <f>IF(ISBLANK(V10),"",IF(V10&gt;=3.48,"KSM",IF(V10&gt;=3.1,"I A",IF(V10&gt;=2.7,"II A",IF(V10&gt;=2.4,"III A",IF(V10&gt;=2.15,"I JA",IF(V10&gt;=1.95,"II JA",IF(V10&gt;=1.8,"III JA"))))))))</f>
        <v>II JA</v>
      </c>
    </row>
    <row r="11" spans="1:23" ht="17.25" customHeight="1" x14ac:dyDescent="0.25">
      <c r="A11" s="20">
        <v>5</v>
      </c>
      <c r="B11" s="62" t="s">
        <v>406</v>
      </c>
      <c r="C11" s="63" t="s">
        <v>407</v>
      </c>
      <c r="D11" s="65">
        <v>40077</v>
      </c>
      <c r="E11" s="66" t="s">
        <v>67</v>
      </c>
      <c r="F11" s="64" t="s">
        <v>383</v>
      </c>
      <c r="G11" s="45">
        <v>0</v>
      </c>
      <c r="H11" s="45" t="s">
        <v>501</v>
      </c>
      <c r="I11" s="45" t="s">
        <v>502</v>
      </c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33">
        <v>2.0299999999999998</v>
      </c>
      <c r="W11" s="35" t="str">
        <f>IF(ISBLANK(V11),"",IF(V11&gt;=3.48,"KSM",IF(V11&gt;=3.1,"I A",IF(V11&gt;=2.7,"II A",IF(V11&gt;=2.4,"III A",IF(V11&gt;=2.15,"I JA",IF(V11&gt;=1.95,"II JA",IF(V11&gt;=1.8,"III JA"))))))))</f>
        <v>II JA</v>
      </c>
    </row>
    <row r="12" spans="1:23" ht="17.25" customHeight="1" x14ac:dyDescent="0.25">
      <c r="A12" s="20"/>
      <c r="B12" s="62" t="s">
        <v>339</v>
      </c>
      <c r="C12" s="63" t="s">
        <v>340</v>
      </c>
      <c r="D12" s="65">
        <v>38881</v>
      </c>
      <c r="E12" s="66" t="s">
        <v>67</v>
      </c>
      <c r="F12" s="64" t="s">
        <v>341</v>
      </c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33" t="s">
        <v>493</v>
      </c>
      <c r="W12" s="35"/>
    </row>
    <row r="13" spans="1:23" ht="17.25" customHeight="1" x14ac:dyDescent="0.25">
      <c r="A13" s="20"/>
      <c r="B13" s="62" t="s">
        <v>402</v>
      </c>
      <c r="C13" s="63" t="s">
        <v>403</v>
      </c>
      <c r="D13" s="65">
        <v>38966</v>
      </c>
      <c r="E13" s="66" t="s">
        <v>67</v>
      </c>
      <c r="F13" s="64" t="s">
        <v>383</v>
      </c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33" t="s">
        <v>493</v>
      </c>
      <c r="W13" s="35"/>
    </row>
  </sheetData>
  <sortState ref="A7:W13">
    <sortCondition descending="1" ref="V7:V13"/>
  </sortState>
  <pageMargins left="0.25" right="0.25" top="0.75" bottom="0.75" header="0.3" footer="0.3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indexed="13"/>
  </sheetPr>
  <dimension ref="A1:W12"/>
  <sheetViews>
    <sheetView workbookViewId="0"/>
  </sheetViews>
  <sheetFormatPr defaultColWidth="9.109375" defaultRowHeight="13.2" x14ac:dyDescent="0.25"/>
  <cols>
    <col min="1" max="1" width="5.33203125" style="1" customWidth="1"/>
    <col min="2" max="2" width="9.109375" style="1" customWidth="1"/>
    <col min="3" max="3" width="12.44140625" style="1" customWidth="1"/>
    <col min="4" max="4" width="11.6640625" style="1" customWidth="1"/>
    <col min="5" max="5" width="13.6640625" style="1" customWidth="1"/>
    <col min="6" max="6" width="13.109375" style="1" customWidth="1"/>
    <col min="7" max="8" width="4.5546875" style="1" customWidth="1"/>
    <col min="9" max="9" width="5" style="1" customWidth="1"/>
    <col min="10" max="18" width="4.5546875" style="1" customWidth="1"/>
    <col min="19" max="21" width="4.5546875" style="1" hidden="1" customWidth="1"/>
    <col min="22" max="22" width="6.5546875" style="1" customWidth="1"/>
    <col min="23" max="23" width="5.6640625" style="1" customWidth="1"/>
    <col min="24" max="16384" width="9.109375" style="1"/>
  </cols>
  <sheetData>
    <row r="1" spans="1:23" customFormat="1" ht="17.399999999999999" x14ac:dyDescent="0.25">
      <c r="A1" s="1"/>
      <c r="B1" s="1"/>
      <c r="C1" s="1"/>
      <c r="D1" s="2" t="s">
        <v>41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23" customFormat="1" ht="17.399999999999999" x14ac:dyDescent="0.25">
      <c r="A2" s="1"/>
      <c r="B2" s="1"/>
      <c r="C2" s="1"/>
      <c r="D2" s="2" t="s">
        <v>27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23" x14ac:dyDescent="0.25">
      <c r="A3" s="1" t="s">
        <v>0</v>
      </c>
      <c r="F3" s="3">
        <v>44951</v>
      </c>
    </row>
    <row r="4" spans="1:23" x14ac:dyDescent="0.25">
      <c r="C4" s="4" t="s">
        <v>28</v>
      </c>
      <c r="D4" s="4"/>
      <c r="E4" s="4" t="s">
        <v>31</v>
      </c>
    </row>
    <row r="6" spans="1:23" x14ac:dyDescent="0.25">
      <c r="A6" s="29" t="s">
        <v>494</v>
      </c>
      <c r="B6" s="31" t="s">
        <v>5</v>
      </c>
      <c r="C6" s="32" t="s">
        <v>6</v>
      </c>
      <c r="D6" s="29" t="s">
        <v>7</v>
      </c>
      <c r="E6" s="29" t="s">
        <v>8</v>
      </c>
      <c r="F6" s="29" t="s">
        <v>9</v>
      </c>
      <c r="G6" s="60">
        <v>203</v>
      </c>
      <c r="H6" s="60">
        <v>223</v>
      </c>
      <c r="I6" s="60">
        <v>243</v>
      </c>
      <c r="J6" s="60">
        <v>253</v>
      </c>
      <c r="K6" s="60">
        <v>263</v>
      </c>
      <c r="L6" s="60">
        <v>273</v>
      </c>
      <c r="M6" s="60">
        <v>283</v>
      </c>
      <c r="N6" s="60">
        <v>293</v>
      </c>
      <c r="O6" s="60">
        <v>413</v>
      </c>
      <c r="P6" s="60">
        <v>433</v>
      </c>
      <c r="Q6" s="60">
        <v>440</v>
      </c>
      <c r="R6" s="60">
        <v>450</v>
      </c>
      <c r="S6" s="60"/>
      <c r="T6" s="60"/>
      <c r="U6" s="60"/>
      <c r="V6" s="29" t="s">
        <v>23</v>
      </c>
      <c r="W6" s="29" t="s">
        <v>19</v>
      </c>
    </row>
    <row r="7" spans="1:23" ht="17.25" customHeight="1" x14ac:dyDescent="0.25">
      <c r="A7" s="20">
        <v>1</v>
      </c>
      <c r="B7" s="14" t="s">
        <v>401</v>
      </c>
      <c r="C7" s="15" t="s">
        <v>344</v>
      </c>
      <c r="D7" s="16">
        <v>39296</v>
      </c>
      <c r="E7" s="17" t="s">
        <v>67</v>
      </c>
      <c r="F7" s="17" t="s">
        <v>383</v>
      </c>
      <c r="G7" s="45"/>
      <c r="H7" s="45"/>
      <c r="I7" s="45"/>
      <c r="J7" s="45"/>
      <c r="K7" s="45"/>
      <c r="L7" s="45"/>
      <c r="M7" s="45"/>
      <c r="N7" s="45"/>
      <c r="O7" s="45">
        <v>0</v>
      </c>
      <c r="P7" s="45" t="s">
        <v>503</v>
      </c>
      <c r="Q7" s="45">
        <v>0</v>
      </c>
      <c r="R7" s="45" t="s">
        <v>502</v>
      </c>
      <c r="S7" s="45"/>
      <c r="T7" s="45"/>
      <c r="U7" s="45"/>
      <c r="V7" s="33">
        <v>4.4000000000000004</v>
      </c>
      <c r="W7" s="35" t="str">
        <f>IF(ISBLANK(V7),"",IF(V7&gt;=4.6,"KSM",IF(V7&gt;=4.1,"I A",IF(V7&gt;=3.5,"II A",IF(V7&gt;=3.05,"III A",IF(V7&gt;=2.6,"I JA",IF(V7&gt;=2.2,"II JA",IF(V7&gt;=1.9,"III JA"))))))))</f>
        <v>I A</v>
      </c>
    </row>
    <row r="8" spans="1:23" ht="17.25" customHeight="1" x14ac:dyDescent="0.25">
      <c r="A8" s="20">
        <v>2</v>
      </c>
      <c r="B8" s="14" t="s">
        <v>336</v>
      </c>
      <c r="C8" s="15" t="s">
        <v>410</v>
      </c>
      <c r="D8" s="16">
        <v>39842</v>
      </c>
      <c r="E8" s="17" t="s">
        <v>67</v>
      </c>
      <c r="F8" s="17" t="s">
        <v>383</v>
      </c>
      <c r="G8" s="45"/>
      <c r="H8" s="45"/>
      <c r="I8" s="45"/>
      <c r="J8" s="45"/>
      <c r="K8" s="45">
        <v>0</v>
      </c>
      <c r="L8" s="45" t="s">
        <v>503</v>
      </c>
      <c r="M8" s="45" t="s">
        <v>501</v>
      </c>
      <c r="N8" s="45" t="s">
        <v>502</v>
      </c>
      <c r="O8" s="45"/>
      <c r="P8" s="45"/>
      <c r="Q8" s="45"/>
      <c r="R8" s="45"/>
      <c r="S8" s="45"/>
      <c r="T8" s="45"/>
      <c r="U8" s="45"/>
      <c r="V8" s="33">
        <v>2.83</v>
      </c>
      <c r="W8" s="35" t="str">
        <f>IF(ISBLANK(V8),"",IF(V8&gt;=4.6,"KSM",IF(V8&gt;=4.1,"I A",IF(V8&gt;=3.5,"II A",IF(V8&gt;=3.05,"III A",IF(V8&gt;=2.6,"I JA",IF(V8&gt;=2.2,"II JA",IF(V8&gt;=1.9,"III JA"))))))))</f>
        <v>I JA</v>
      </c>
    </row>
    <row r="9" spans="1:23" ht="17.25" customHeight="1" x14ac:dyDescent="0.25">
      <c r="A9" s="20">
        <v>3</v>
      </c>
      <c r="B9" s="14" t="s">
        <v>408</v>
      </c>
      <c r="C9" s="15" t="s">
        <v>409</v>
      </c>
      <c r="D9" s="16">
        <v>38769</v>
      </c>
      <c r="E9" s="17" t="s">
        <v>67</v>
      </c>
      <c r="F9" s="17" t="s">
        <v>383</v>
      </c>
      <c r="G9" s="45"/>
      <c r="H9" s="45"/>
      <c r="I9" s="45">
        <v>0</v>
      </c>
      <c r="J9" s="45">
        <v>0</v>
      </c>
      <c r="K9" s="45">
        <v>0</v>
      </c>
      <c r="L9" s="45" t="s">
        <v>502</v>
      </c>
      <c r="M9" s="45"/>
      <c r="N9" s="45"/>
      <c r="O9" s="45"/>
      <c r="P9" s="45"/>
      <c r="Q9" s="45"/>
      <c r="R9" s="45"/>
      <c r="S9" s="45"/>
      <c r="T9" s="45"/>
      <c r="U9" s="45"/>
      <c r="V9" s="33">
        <v>2.63</v>
      </c>
      <c r="W9" s="35" t="str">
        <f>IF(ISBLANK(V9),"",IF(V9&gt;=4.6,"KSM",IF(V9&gt;=4.1,"I A",IF(V9&gt;=3.5,"II A",IF(V9&gt;=3.05,"III A",IF(V9&gt;=2.6,"I JA",IF(V9&gt;=2.2,"II JA",IF(V9&gt;=1.9,"III JA"))))))))</f>
        <v>I JA</v>
      </c>
    </row>
    <row r="10" spans="1:23" ht="17.25" customHeight="1" x14ac:dyDescent="0.25">
      <c r="A10" s="20">
        <v>4</v>
      </c>
      <c r="B10" s="14" t="s">
        <v>411</v>
      </c>
      <c r="C10" s="15" t="s">
        <v>412</v>
      </c>
      <c r="D10" s="16">
        <v>39966</v>
      </c>
      <c r="E10" s="17" t="s">
        <v>67</v>
      </c>
      <c r="F10" s="17" t="s">
        <v>383</v>
      </c>
      <c r="G10" s="45">
        <v>0</v>
      </c>
      <c r="H10" s="45">
        <v>0</v>
      </c>
      <c r="I10" s="45">
        <v>0</v>
      </c>
      <c r="J10" s="45" t="s">
        <v>502</v>
      </c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33">
        <v>2.4300000000000002</v>
      </c>
      <c r="W10" s="35" t="str">
        <f>IF(ISBLANK(V10),"",IF(V10&gt;=4.6,"KSM",IF(V10&gt;=4.1,"I A",IF(V10&gt;=3.5,"II A",IF(V10&gt;=3.05,"III A",IF(V10&gt;=2.6,"I JA",IF(V10&gt;=2.2,"II JA",IF(V10&gt;=1.9,"III JA"))))))))</f>
        <v>II JA</v>
      </c>
    </row>
    <row r="11" spans="1:23" ht="17.25" customHeight="1" x14ac:dyDescent="0.25">
      <c r="A11" s="20"/>
      <c r="B11" s="14" t="s">
        <v>413</v>
      </c>
      <c r="C11" s="15" t="s">
        <v>414</v>
      </c>
      <c r="D11" s="16">
        <v>40004</v>
      </c>
      <c r="E11" s="17" t="s">
        <v>67</v>
      </c>
      <c r="F11" s="17" t="s">
        <v>383</v>
      </c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33" t="s">
        <v>493</v>
      </c>
      <c r="W11" s="35"/>
    </row>
    <row r="12" spans="1:23" ht="17.25" customHeight="1" x14ac:dyDescent="0.25">
      <c r="A12" s="20"/>
      <c r="B12" s="14" t="s">
        <v>415</v>
      </c>
      <c r="C12" s="15" t="s">
        <v>416</v>
      </c>
      <c r="D12" s="16">
        <v>40155</v>
      </c>
      <c r="E12" s="17" t="s">
        <v>67</v>
      </c>
      <c r="F12" s="17" t="s">
        <v>383</v>
      </c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33" t="s">
        <v>493</v>
      </c>
      <c r="W12" s="35"/>
    </row>
  </sheetData>
  <sortState ref="A7:W10">
    <sortCondition descending="1" ref="V7:V10"/>
  </sortState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45"/>
  <sheetViews>
    <sheetView workbookViewId="0"/>
  </sheetViews>
  <sheetFormatPr defaultColWidth="9.109375" defaultRowHeight="13.2" x14ac:dyDescent="0.25"/>
  <cols>
    <col min="1" max="1" width="6.109375" style="1" customWidth="1"/>
    <col min="2" max="2" width="9.5546875" style="1" bestFit="1" customWidth="1"/>
    <col min="3" max="3" width="14.109375" style="1" bestFit="1" customWidth="1"/>
    <col min="4" max="4" width="10.33203125" style="1" customWidth="1"/>
    <col min="5" max="5" width="13.6640625" style="1" bestFit="1" customWidth="1"/>
    <col min="6" max="6" width="20.33203125" style="1" customWidth="1"/>
    <col min="7" max="8" width="5.44140625" style="1" bestFit="1" customWidth="1"/>
    <col min="9" max="9" width="5.6640625" style="1" customWidth="1"/>
    <col min="10" max="16384" width="9.109375" style="1"/>
  </cols>
  <sheetData>
    <row r="1" spans="1:12" customFormat="1" ht="17.399999999999999" x14ac:dyDescent="0.25">
      <c r="A1" s="1"/>
      <c r="B1" s="1"/>
      <c r="C1" s="1"/>
      <c r="D1" s="2" t="s">
        <v>41</v>
      </c>
      <c r="E1" s="1"/>
      <c r="F1" s="1"/>
      <c r="G1" s="1"/>
      <c r="H1" s="1"/>
      <c r="I1" s="1"/>
      <c r="J1" s="1"/>
      <c r="K1" s="1"/>
      <c r="L1" s="1"/>
    </row>
    <row r="2" spans="1:12" customFormat="1" ht="17.399999999999999" x14ac:dyDescent="0.25">
      <c r="A2" s="1"/>
      <c r="B2" s="1"/>
      <c r="C2" s="1"/>
      <c r="D2" s="2" t="s">
        <v>27</v>
      </c>
      <c r="E2" s="1"/>
      <c r="F2" s="1"/>
      <c r="G2" s="1"/>
      <c r="H2" s="1"/>
      <c r="I2" s="1"/>
      <c r="J2" s="1"/>
      <c r="K2" s="1"/>
      <c r="L2" s="1"/>
    </row>
    <row r="3" spans="1:12" x14ac:dyDescent="0.25">
      <c r="A3" s="1" t="s">
        <v>0</v>
      </c>
      <c r="F3" s="3">
        <v>44951</v>
      </c>
    </row>
    <row r="5" spans="1:12" x14ac:dyDescent="0.25">
      <c r="B5" s="4" t="s">
        <v>1</v>
      </c>
      <c r="C5" s="4"/>
      <c r="D5" s="4" t="s">
        <v>30</v>
      </c>
    </row>
    <row r="6" spans="1:12" ht="13.8" thickBot="1" x14ac:dyDescent="0.3">
      <c r="E6" s="5"/>
      <c r="F6" s="6"/>
    </row>
    <row r="7" spans="1:12" ht="13.8" thickBot="1" x14ac:dyDescent="0.3">
      <c r="A7" s="7" t="s">
        <v>494</v>
      </c>
      <c r="B7" s="8" t="s">
        <v>5</v>
      </c>
      <c r="C7" s="9" t="s">
        <v>6</v>
      </c>
      <c r="D7" s="10" t="s">
        <v>7</v>
      </c>
      <c r="E7" s="10" t="s">
        <v>8</v>
      </c>
      <c r="F7" s="10" t="s">
        <v>9</v>
      </c>
      <c r="G7" s="11" t="s">
        <v>10</v>
      </c>
      <c r="H7" s="11" t="s">
        <v>11</v>
      </c>
      <c r="I7" s="12" t="s">
        <v>12</v>
      </c>
    </row>
    <row r="8" spans="1:12" ht="17.25" customHeight="1" x14ac:dyDescent="0.25">
      <c r="A8" s="13">
        <v>1</v>
      </c>
      <c r="B8" s="14" t="s">
        <v>166</v>
      </c>
      <c r="C8" s="15" t="s">
        <v>311</v>
      </c>
      <c r="D8" s="16" t="s">
        <v>312</v>
      </c>
      <c r="E8" s="17" t="s">
        <v>67</v>
      </c>
      <c r="F8" s="17" t="s">
        <v>310</v>
      </c>
      <c r="G8" s="18">
        <v>8.17</v>
      </c>
      <c r="H8" s="18">
        <v>7.97</v>
      </c>
      <c r="I8" s="19" t="s">
        <v>497</v>
      </c>
    </row>
    <row r="9" spans="1:12" ht="17.25" customHeight="1" x14ac:dyDescent="0.25">
      <c r="A9" s="20">
        <v>2</v>
      </c>
      <c r="B9" s="14" t="s">
        <v>141</v>
      </c>
      <c r="C9" s="15" t="s">
        <v>142</v>
      </c>
      <c r="D9" s="16" t="s">
        <v>143</v>
      </c>
      <c r="E9" s="17" t="s">
        <v>67</v>
      </c>
      <c r="F9" s="17" t="s">
        <v>125</v>
      </c>
      <c r="G9" s="18">
        <v>8.1300000000000008</v>
      </c>
      <c r="H9" s="18">
        <v>8.0500000000000007</v>
      </c>
      <c r="I9" s="19" t="str">
        <f>IF(ISBLANK(G9),"",IF(G9&lt;=7.7,"KSM",IF(G9&lt;=8,"I A",IF(G9&lt;=8.44,"II A",IF(G9&lt;=9.04,"III A",IF(G9&lt;=9.64,"I JA",IF(G9&lt;=10.04,"II JA",IF(G9&lt;=10.34,"III JA"))))))))</f>
        <v>II A</v>
      </c>
    </row>
    <row r="10" spans="1:12" ht="17.25" customHeight="1" x14ac:dyDescent="0.25">
      <c r="A10" s="13">
        <v>3</v>
      </c>
      <c r="B10" s="14" t="s">
        <v>122</v>
      </c>
      <c r="C10" s="15" t="s">
        <v>123</v>
      </c>
      <c r="D10" s="16" t="s">
        <v>124</v>
      </c>
      <c r="E10" s="17" t="s">
        <v>67</v>
      </c>
      <c r="F10" s="17" t="s">
        <v>125</v>
      </c>
      <c r="G10" s="18">
        <v>8.3699999999999992</v>
      </c>
      <c r="H10" s="18">
        <v>8.15</v>
      </c>
      <c r="I10" s="19" t="str">
        <f>IF(ISBLANK(G10),"",IF(G10&lt;=7.7,"KSM",IF(G10&lt;=8,"I A",IF(G10&lt;=8.44,"II A",IF(G10&lt;=9.04,"III A",IF(G10&lt;=9.64,"I JA",IF(G10&lt;=10.04,"II JA",IF(G10&lt;=10.34,"III JA"))))))))</f>
        <v>II A</v>
      </c>
    </row>
    <row r="11" spans="1:12" ht="17.25" customHeight="1" x14ac:dyDescent="0.25">
      <c r="A11" s="20">
        <v>4</v>
      </c>
      <c r="B11" s="14" t="s">
        <v>329</v>
      </c>
      <c r="C11" s="15" t="s">
        <v>330</v>
      </c>
      <c r="D11" s="16">
        <v>39210</v>
      </c>
      <c r="E11" s="17" t="s">
        <v>67</v>
      </c>
      <c r="F11" s="17" t="s">
        <v>328</v>
      </c>
      <c r="G11" s="18">
        <v>8.25</v>
      </c>
      <c r="H11" s="18">
        <v>8.25</v>
      </c>
      <c r="I11" s="19" t="str">
        <f>IF(ISBLANK(G11),"",IF(G11&lt;=7.7,"KSM",IF(G11&lt;=8,"I A",IF(G11&lt;=8.44,"II A",IF(G11&lt;=9.04,"III A",IF(G11&lt;=9.64,"I JA",IF(G11&lt;=10.04,"II JA",IF(G11&lt;=10.34,"III JA"))))))))</f>
        <v>II A</v>
      </c>
    </row>
    <row r="12" spans="1:12" ht="17.25" customHeight="1" x14ac:dyDescent="0.25">
      <c r="A12" s="13">
        <v>5</v>
      </c>
      <c r="B12" s="14" t="s">
        <v>63</v>
      </c>
      <c r="C12" s="15" t="s">
        <v>118</v>
      </c>
      <c r="D12" s="16">
        <v>38958</v>
      </c>
      <c r="E12" s="17" t="s">
        <v>67</v>
      </c>
      <c r="F12" s="17" t="s">
        <v>111</v>
      </c>
      <c r="G12" s="18">
        <v>8.4</v>
      </c>
      <c r="H12" s="18">
        <v>8.26</v>
      </c>
      <c r="I12" s="19" t="str">
        <f>IF(ISBLANK(G12),"",IF(G12&lt;=7.7,"KSM",IF(G12&lt;=8,"I A",IF(G12&lt;=8.44,"II A",IF(G12&lt;=9.04,"III A",IF(G12&lt;=9.64,"I JA",IF(G12&lt;=10.04,"II JA",IF(G12&lt;=10.34,"III JA"))))))))</f>
        <v>II A</v>
      </c>
    </row>
    <row r="13" spans="1:12" ht="17.25" customHeight="1" thickBot="1" x14ac:dyDescent="0.3">
      <c r="A13" s="20">
        <v>6</v>
      </c>
      <c r="B13" s="14" t="s">
        <v>388</v>
      </c>
      <c r="C13" s="15" t="s">
        <v>389</v>
      </c>
      <c r="D13" s="16">
        <v>39003</v>
      </c>
      <c r="E13" s="17" t="s">
        <v>67</v>
      </c>
      <c r="F13" s="17" t="s">
        <v>383</v>
      </c>
      <c r="G13" s="18">
        <v>8.3800000000000008</v>
      </c>
      <c r="H13" s="18">
        <v>8.32</v>
      </c>
      <c r="I13" s="19" t="str">
        <f>IF(ISBLANK(G13),"",IF(G13&lt;=7.7,"KSM",IF(G13&lt;=8,"I A",IF(G13&lt;=8.44,"II A",IF(G13&lt;=9.04,"III A",IF(G13&lt;=9.64,"I JA",IF(G13&lt;=10.04,"II JA",IF(G13&lt;=10.34,"III JA"))))))))</f>
        <v>II A</v>
      </c>
    </row>
    <row r="14" spans="1:12" ht="13.8" thickBot="1" x14ac:dyDescent="0.3">
      <c r="A14" s="7" t="s">
        <v>494</v>
      </c>
      <c r="B14" s="8" t="s">
        <v>5</v>
      </c>
      <c r="C14" s="9" t="s">
        <v>6</v>
      </c>
      <c r="D14" s="10" t="s">
        <v>7</v>
      </c>
      <c r="E14" s="10" t="s">
        <v>8</v>
      </c>
      <c r="F14" s="10" t="s">
        <v>9</v>
      </c>
      <c r="G14" s="11" t="s">
        <v>10</v>
      </c>
      <c r="H14" s="11" t="s">
        <v>11</v>
      </c>
      <c r="I14" s="12" t="s">
        <v>12</v>
      </c>
    </row>
    <row r="15" spans="1:12" ht="17.25" customHeight="1" x14ac:dyDescent="0.25">
      <c r="A15" s="13">
        <v>7</v>
      </c>
      <c r="B15" s="14" t="s">
        <v>210</v>
      </c>
      <c r="C15" s="15" t="s">
        <v>211</v>
      </c>
      <c r="D15" s="16">
        <v>39923</v>
      </c>
      <c r="E15" s="17" t="s">
        <v>67</v>
      </c>
      <c r="F15" s="17" t="s">
        <v>209</v>
      </c>
      <c r="G15" s="21">
        <v>8.51</v>
      </c>
      <c r="H15" s="21"/>
      <c r="I15" s="22" t="str">
        <f t="shared" ref="I15:I36" si="0">IF(ISBLANK(G15),"",IF(G15&lt;=7.7,"KSM",IF(G15&lt;=8,"I A",IF(G15&lt;=8.44,"II A",IF(G15&lt;=9.04,"III A",IF(G15&lt;=9.64,"I JA",IF(G15&lt;=10.04,"II JA",IF(G15&lt;=10.34,"III JA"))))))))</f>
        <v>III A</v>
      </c>
    </row>
    <row r="16" spans="1:12" ht="17.25" customHeight="1" x14ac:dyDescent="0.25">
      <c r="A16" s="20">
        <v>8</v>
      </c>
      <c r="B16" s="14" t="s">
        <v>61</v>
      </c>
      <c r="C16" s="15" t="s">
        <v>62</v>
      </c>
      <c r="D16" s="16">
        <v>39941</v>
      </c>
      <c r="E16" s="17" t="s">
        <v>67</v>
      </c>
      <c r="F16" s="17" t="s">
        <v>59</v>
      </c>
      <c r="G16" s="18">
        <v>8.52</v>
      </c>
      <c r="H16" s="18"/>
      <c r="I16" s="19" t="str">
        <f t="shared" si="0"/>
        <v>III A</v>
      </c>
    </row>
    <row r="17" spans="1:9" ht="17.25" customHeight="1" x14ac:dyDescent="0.25">
      <c r="A17" s="13">
        <v>9</v>
      </c>
      <c r="B17" s="14" t="s">
        <v>384</v>
      </c>
      <c r="C17" s="15" t="s">
        <v>385</v>
      </c>
      <c r="D17" s="16">
        <v>38869</v>
      </c>
      <c r="E17" s="17" t="s">
        <v>67</v>
      </c>
      <c r="F17" s="17" t="s">
        <v>383</v>
      </c>
      <c r="G17" s="18">
        <v>8.5500000000000007</v>
      </c>
      <c r="H17" s="18"/>
      <c r="I17" s="19" t="str">
        <f t="shared" si="0"/>
        <v>III A</v>
      </c>
    </row>
    <row r="18" spans="1:9" ht="17.25" customHeight="1" x14ac:dyDescent="0.25">
      <c r="A18" s="20">
        <v>10</v>
      </c>
      <c r="B18" s="14" t="s">
        <v>307</v>
      </c>
      <c r="C18" s="15" t="s">
        <v>308</v>
      </c>
      <c r="D18" s="16" t="s">
        <v>309</v>
      </c>
      <c r="E18" s="17" t="s">
        <v>67</v>
      </c>
      <c r="F18" s="17" t="s">
        <v>310</v>
      </c>
      <c r="G18" s="18">
        <v>8.57</v>
      </c>
      <c r="H18" s="18"/>
      <c r="I18" s="19" t="str">
        <f t="shared" si="0"/>
        <v>III A</v>
      </c>
    </row>
    <row r="19" spans="1:9" ht="17.25" customHeight="1" x14ac:dyDescent="0.25">
      <c r="A19" s="13">
        <v>11</v>
      </c>
      <c r="B19" s="14" t="s">
        <v>431</v>
      </c>
      <c r="C19" s="15" t="s">
        <v>432</v>
      </c>
      <c r="D19" s="16">
        <v>39173</v>
      </c>
      <c r="E19" s="17" t="s">
        <v>429</v>
      </c>
      <c r="F19" s="17" t="s">
        <v>430</v>
      </c>
      <c r="G19" s="18">
        <v>8.74</v>
      </c>
      <c r="H19" s="18"/>
      <c r="I19" s="19" t="str">
        <f t="shared" si="0"/>
        <v>III A</v>
      </c>
    </row>
    <row r="20" spans="1:9" ht="17.25" customHeight="1" x14ac:dyDescent="0.25">
      <c r="A20" s="20">
        <v>12</v>
      </c>
      <c r="B20" s="14" t="s">
        <v>451</v>
      </c>
      <c r="C20" s="15" t="s">
        <v>452</v>
      </c>
      <c r="D20" s="16" t="s">
        <v>453</v>
      </c>
      <c r="E20" s="17" t="s">
        <v>454</v>
      </c>
      <c r="F20" s="17" t="s">
        <v>455</v>
      </c>
      <c r="G20" s="21">
        <v>8.82</v>
      </c>
      <c r="H20" s="21"/>
      <c r="I20" s="22" t="str">
        <f t="shared" si="0"/>
        <v>III A</v>
      </c>
    </row>
    <row r="21" spans="1:9" ht="17.25" customHeight="1" x14ac:dyDescent="0.25">
      <c r="A21" s="13">
        <v>13</v>
      </c>
      <c r="B21" s="14" t="s">
        <v>256</v>
      </c>
      <c r="C21" s="15" t="s">
        <v>257</v>
      </c>
      <c r="D21" s="16" t="s">
        <v>258</v>
      </c>
      <c r="E21" s="17" t="s">
        <v>221</v>
      </c>
      <c r="F21" s="17" t="s">
        <v>237</v>
      </c>
      <c r="G21" s="18">
        <v>8.8699999999999992</v>
      </c>
      <c r="H21" s="18"/>
      <c r="I21" s="19" t="str">
        <f t="shared" si="0"/>
        <v>III A</v>
      </c>
    </row>
    <row r="22" spans="1:9" ht="17.25" customHeight="1" x14ac:dyDescent="0.25">
      <c r="A22" s="20">
        <v>14</v>
      </c>
      <c r="B22" s="14" t="s">
        <v>334</v>
      </c>
      <c r="C22" s="15" t="s">
        <v>335</v>
      </c>
      <c r="D22" s="16" t="s">
        <v>279</v>
      </c>
      <c r="E22" s="17" t="s">
        <v>67</v>
      </c>
      <c r="F22" s="17" t="s">
        <v>333</v>
      </c>
      <c r="G22" s="18">
        <v>8.9499999999999993</v>
      </c>
      <c r="H22" s="18"/>
      <c r="I22" s="19" t="str">
        <f t="shared" si="0"/>
        <v>III A</v>
      </c>
    </row>
    <row r="23" spans="1:9" ht="17.25" customHeight="1" x14ac:dyDescent="0.25">
      <c r="A23" s="13">
        <v>15</v>
      </c>
      <c r="B23" s="14" t="s">
        <v>60</v>
      </c>
      <c r="C23" s="15" t="s">
        <v>58</v>
      </c>
      <c r="D23" s="16">
        <v>39178</v>
      </c>
      <c r="E23" s="17" t="s">
        <v>67</v>
      </c>
      <c r="F23" s="17" t="s">
        <v>59</v>
      </c>
      <c r="G23" s="18">
        <v>8.98</v>
      </c>
      <c r="H23" s="18"/>
      <c r="I23" s="19" t="str">
        <f t="shared" si="0"/>
        <v>III A</v>
      </c>
    </row>
    <row r="24" spans="1:9" ht="17.25" customHeight="1" x14ac:dyDescent="0.25">
      <c r="A24" s="20">
        <v>16</v>
      </c>
      <c r="B24" s="14" t="s">
        <v>122</v>
      </c>
      <c r="C24" s="15" t="s">
        <v>437</v>
      </c>
      <c r="D24" s="16">
        <v>39152</v>
      </c>
      <c r="E24" s="17" t="s">
        <v>67</v>
      </c>
      <c r="F24" s="17" t="s">
        <v>438</v>
      </c>
      <c r="G24" s="18">
        <v>9.0399999999999991</v>
      </c>
      <c r="H24" s="18"/>
      <c r="I24" s="19" t="str">
        <f t="shared" si="0"/>
        <v>III A</v>
      </c>
    </row>
    <row r="25" spans="1:9" ht="18" customHeight="1" x14ac:dyDescent="0.25">
      <c r="A25" s="13">
        <v>17</v>
      </c>
      <c r="B25" s="14" t="s">
        <v>320</v>
      </c>
      <c r="C25" s="15" t="s">
        <v>321</v>
      </c>
      <c r="D25" s="16">
        <v>39206</v>
      </c>
      <c r="E25" s="17" t="s">
        <v>325</v>
      </c>
      <c r="F25" s="17" t="s">
        <v>322</v>
      </c>
      <c r="G25" s="18">
        <v>9.08</v>
      </c>
      <c r="H25" s="18"/>
      <c r="I25" s="19" t="str">
        <f t="shared" si="0"/>
        <v>I JA</v>
      </c>
    </row>
    <row r="26" spans="1:9" ht="15.6" customHeight="1" x14ac:dyDescent="0.25">
      <c r="A26" s="20">
        <v>18</v>
      </c>
      <c r="B26" s="14" t="s">
        <v>253</v>
      </c>
      <c r="C26" s="15" t="s">
        <v>254</v>
      </c>
      <c r="D26" s="16" t="s">
        <v>255</v>
      </c>
      <c r="E26" s="17" t="s">
        <v>221</v>
      </c>
      <c r="F26" s="17" t="s">
        <v>222</v>
      </c>
      <c r="G26" s="21">
        <v>9.1300000000000008</v>
      </c>
      <c r="H26" s="21"/>
      <c r="I26" s="22" t="str">
        <f t="shared" si="0"/>
        <v>I JA</v>
      </c>
    </row>
    <row r="27" spans="1:9" ht="15.6" customHeight="1" x14ac:dyDescent="0.25">
      <c r="A27" s="13">
        <v>19</v>
      </c>
      <c r="B27" s="14" t="s">
        <v>241</v>
      </c>
      <c r="C27" s="15" t="s">
        <v>331</v>
      </c>
      <c r="D27" s="16" t="s">
        <v>332</v>
      </c>
      <c r="E27" s="17" t="s">
        <v>67</v>
      </c>
      <c r="F27" s="17" t="s">
        <v>333</v>
      </c>
      <c r="G27" s="18">
        <v>9.16</v>
      </c>
      <c r="H27" s="18"/>
      <c r="I27" s="19" t="str">
        <f t="shared" si="0"/>
        <v>I JA</v>
      </c>
    </row>
    <row r="28" spans="1:9" ht="15.6" customHeight="1" x14ac:dyDescent="0.25">
      <c r="A28" s="20">
        <v>20</v>
      </c>
      <c r="B28" s="14" t="s">
        <v>386</v>
      </c>
      <c r="C28" s="15" t="s">
        <v>387</v>
      </c>
      <c r="D28" s="16">
        <v>38903</v>
      </c>
      <c r="E28" s="17" t="s">
        <v>67</v>
      </c>
      <c r="F28" s="17" t="s">
        <v>383</v>
      </c>
      <c r="G28" s="18">
        <v>9.35</v>
      </c>
      <c r="H28" s="18"/>
      <c r="I28" s="19" t="str">
        <f t="shared" si="0"/>
        <v>I JA</v>
      </c>
    </row>
    <row r="29" spans="1:9" ht="15.6" customHeight="1" x14ac:dyDescent="0.25">
      <c r="A29" s="13">
        <v>21</v>
      </c>
      <c r="B29" s="14" t="s">
        <v>112</v>
      </c>
      <c r="C29" s="15" t="s">
        <v>113</v>
      </c>
      <c r="D29" s="16" t="s">
        <v>114</v>
      </c>
      <c r="E29" s="17" t="s">
        <v>67</v>
      </c>
      <c r="F29" s="17" t="s">
        <v>111</v>
      </c>
      <c r="G29" s="18">
        <v>9.36</v>
      </c>
      <c r="H29" s="18"/>
      <c r="I29" s="19" t="str">
        <f t="shared" si="0"/>
        <v>I JA</v>
      </c>
    </row>
    <row r="30" spans="1:9" ht="17.25" customHeight="1" x14ac:dyDescent="0.25">
      <c r="A30" s="20">
        <v>22</v>
      </c>
      <c r="B30" s="14" t="s">
        <v>63</v>
      </c>
      <c r="C30" s="15" t="s">
        <v>251</v>
      </c>
      <c r="D30" s="16" t="s">
        <v>252</v>
      </c>
      <c r="E30" s="17" t="s">
        <v>221</v>
      </c>
      <c r="F30" s="17" t="s">
        <v>222</v>
      </c>
      <c r="G30" s="21">
        <v>9.39</v>
      </c>
      <c r="H30" s="21"/>
      <c r="I30" s="22" t="str">
        <f t="shared" si="0"/>
        <v>I JA</v>
      </c>
    </row>
    <row r="31" spans="1:9" ht="17.25" customHeight="1" x14ac:dyDescent="0.25">
      <c r="A31" s="13">
        <v>23</v>
      </c>
      <c r="B31" s="14" t="s">
        <v>115</v>
      </c>
      <c r="C31" s="15" t="s">
        <v>116</v>
      </c>
      <c r="D31" s="16" t="s">
        <v>117</v>
      </c>
      <c r="E31" s="17" t="s">
        <v>67</v>
      </c>
      <c r="F31" s="17" t="s">
        <v>111</v>
      </c>
      <c r="G31" s="18">
        <v>9.41</v>
      </c>
      <c r="H31" s="18"/>
      <c r="I31" s="22" t="str">
        <f t="shared" si="0"/>
        <v>I JA</v>
      </c>
    </row>
    <row r="32" spans="1:9" ht="17.25" customHeight="1" x14ac:dyDescent="0.25">
      <c r="A32" s="20">
        <v>24</v>
      </c>
      <c r="B32" s="14" t="s">
        <v>63</v>
      </c>
      <c r="C32" s="15" t="s">
        <v>64</v>
      </c>
      <c r="D32" s="16">
        <v>40073</v>
      </c>
      <c r="E32" s="17" t="s">
        <v>67</v>
      </c>
      <c r="F32" s="17" t="s">
        <v>59</v>
      </c>
      <c r="G32" s="18">
        <v>9.51</v>
      </c>
      <c r="H32" s="18"/>
      <c r="I32" s="22" t="str">
        <f t="shared" si="0"/>
        <v>I JA</v>
      </c>
    </row>
    <row r="33" spans="1:9" ht="17.25" customHeight="1" x14ac:dyDescent="0.25">
      <c r="A33" s="13">
        <v>25</v>
      </c>
      <c r="B33" s="14" t="s">
        <v>135</v>
      </c>
      <c r="C33" s="15" t="s">
        <v>136</v>
      </c>
      <c r="D33" s="16" t="s">
        <v>137</v>
      </c>
      <c r="E33" s="17" t="s">
        <v>67</v>
      </c>
      <c r="F33" s="17" t="s">
        <v>125</v>
      </c>
      <c r="G33" s="18">
        <v>9.76</v>
      </c>
      <c r="H33" s="18"/>
      <c r="I33" s="22" t="str">
        <f t="shared" si="0"/>
        <v>II JA</v>
      </c>
    </row>
    <row r="34" spans="1:9" ht="17.25" customHeight="1" x14ac:dyDescent="0.25">
      <c r="A34" s="20">
        <v>26</v>
      </c>
      <c r="B34" s="14" t="s">
        <v>218</v>
      </c>
      <c r="C34" s="15" t="s">
        <v>219</v>
      </c>
      <c r="D34" s="16" t="s">
        <v>220</v>
      </c>
      <c r="E34" s="17" t="s">
        <v>221</v>
      </c>
      <c r="F34" s="17" t="s">
        <v>222</v>
      </c>
      <c r="G34" s="18">
        <v>9.8800000000000008</v>
      </c>
      <c r="H34" s="18"/>
      <c r="I34" s="19" t="str">
        <f t="shared" si="0"/>
        <v>II JA</v>
      </c>
    </row>
    <row r="35" spans="1:9" ht="17.25" customHeight="1" x14ac:dyDescent="0.25">
      <c r="A35" s="13">
        <v>27</v>
      </c>
      <c r="B35" s="14" t="s">
        <v>439</v>
      </c>
      <c r="C35" s="15" t="s">
        <v>440</v>
      </c>
      <c r="D35" s="16">
        <v>39288</v>
      </c>
      <c r="E35" s="17" t="s">
        <v>67</v>
      </c>
      <c r="F35" s="17" t="s">
        <v>438</v>
      </c>
      <c r="G35" s="21">
        <v>9.9</v>
      </c>
      <c r="H35" s="21"/>
      <c r="I35" s="19" t="str">
        <f t="shared" si="0"/>
        <v>II JA</v>
      </c>
    </row>
    <row r="36" spans="1:9" ht="17.25" customHeight="1" x14ac:dyDescent="0.25">
      <c r="A36" s="20">
        <v>28</v>
      </c>
      <c r="B36" s="14" t="s">
        <v>174</v>
      </c>
      <c r="C36" s="15" t="s">
        <v>175</v>
      </c>
      <c r="D36" s="16" t="s">
        <v>176</v>
      </c>
      <c r="E36" s="17" t="s">
        <v>67</v>
      </c>
      <c r="F36" s="17" t="s">
        <v>149</v>
      </c>
      <c r="G36" s="18">
        <v>10.210000000000001</v>
      </c>
      <c r="H36" s="18"/>
      <c r="I36" s="22" t="str">
        <f t="shared" si="0"/>
        <v>III JA</v>
      </c>
    </row>
    <row r="37" spans="1:9" ht="17.25" customHeight="1" x14ac:dyDescent="0.25">
      <c r="A37" s="13">
        <v>29</v>
      </c>
      <c r="B37" s="14" t="s">
        <v>441</v>
      </c>
      <c r="C37" s="15" t="s">
        <v>442</v>
      </c>
      <c r="D37" s="16">
        <v>39444</v>
      </c>
      <c r="E37" s="17" t="s">
        <v>67</v>
      </c>
      <c r="F37" s="17" t="s">
        <v>438</v>
      </c>
      <c r="G37" s="18">
        <v>10.4</v>
      </c>
      <c r="H37" s="18"/>
      <c r="I37" s="22"/>
    </row>
    <row r="38" spans="1:9" ht="17.25" customHeight="1" x14ac:dyDescent="0.25">
      <c r="A38" s="20">
        <v>30</v>
      </c>
      <c r="B38" s="14" t="s">
        <v>223</v>
      </c>
      <c r="C38" s="15" t="s">
        <v>224</v>
      </c>
      <c r="D38" s="16" t="s">
        <v>225</v>
      </c>
      <c r="E38" s="17" t="s">
        <v>221</v>
      </c>
      <c r="F38" s="17" t="s">
        <v>222</v>
      </c>
      <c r="G38" s="18">
        <v>10.69</v>
      </c>
      <c r="H38" s="18"/>
      <c r="I38" s="22"/>
    </row>
    <row r="39" spans="1:9" ht="17.25" customHeight="1" x14ac:dyDescent="0.25">
      <c r="A39" s="20" t="s">
        <v>15</v>
      </c>
      <c r="B39" s="14" t="s">
        <v>393</v>
      </c>
      <c r="C39" s="15" t="s">
        <v>394</v>
      </c>
      <c r="D39" s="16">
        <v>39444</v>
      </c>
      <c r="E39" s="17" t="s">
        <v>67</v>
      </c>
      <c r="F39" s="17" t="s">
        <v>383</v>
      </c>
      <c r="G39" s="18" t="s">
        <v>493</v>
      </c>
      <c r="H39" s="18"/>
      <c r="I39" s="22"/>
    </row>
    <row r="40" spans="1:9" ht="17.25" customHeight="1" x14ac:dyDescent="0.25">
      <c r="A40" s="20" t="s">
        <v>14</v>
      </c>
      <c r="B40" s="14" t="s">
        <v>275</v>
      </c>
      <c r="C40" s="15" t="s">
        <v>276</v>
      </c>
      <c r="D40" s="16" t="s">
        <v>277</v>
      </c>
      <c r="E40" s="17" t="s">
        <v>67</v>
      </c>
      <c r="F40" s="17" t="s">
        <v>261</v>
      </c>
      <c r="G40" s="18" t="s">
        <v>493</v>
      </c>
      <c r="H40" s="18"/>
      <c r="I40" s="22"/>
    </row>
    <row r="41" spans="1:9" ht="17.25" customHeight="1" x14ac:dyDescent="0.25">
      <c r="A41" s="20" t="s">
        <v>15</v>
      </c>
      <c r="B41" s="14" t="s">
        <v>166</v>
      </c>
      <c r="C41" s="15" t="s">
        <v>382</v>
      </c>
      <c r="D41" s="16">
        <v>38728</v>
      </c>
      <c r="E41" s="17" t="s">
        <v>67</v>
      </c>
      <c r="F41" s="17" t="s">
        <v>383</v>
      </c>
      <c r="G41" s="21" t="s">
        <v>493</v>
      </c>
      <c r="H41" s="21"/>
      <c r="I41" s="22"/>
    </row>
    <row r="42" spans="1:9" ht="17.25" customHeight="1" x14ac:dyDescent="0.25">
      <c r="A42" s="20" t="s">
        <v>13</v>
      </c>
      <c r="B42" s="14" t="s">
        <v>150</v>
      </c>
      <c r="C42" s="15" t="s">
        <v>278</v>
      </c>
      <c r="D42" s="16" t="s">
        <v>279</v>
      </c>
      <c r="E42" s="17" t="s">
        <v>67</v>
      </c>
      <c r="F42" s="17" t="s">
        <v>261</v>
      </c>
      <c r="G42" s="18" t="s">
        <v>493</v>
      </c>
      <c r="H42" s="18"/>
      <c r="I42" s="22"/>
    </row>
    <row r="43" spans="1:9" ht="17.25" customHeight="1" x14ac:dyDescent="0.25">
      <c r="A43" s="20" t="s">
        <v>16</v>
      </c>
      <c r="B43" s="14" t="s">
        <v>427</v>
      </c>
      <c r="C43" s="15" t="s">
        <v>428</v>
      </c>
      <c r="D43" s="16">
        <v>38993</v>
      </c>
      <c r="E43" s="17" t="s">
        <v>429</v>
      </c>
      <c r="F43" s="17" t="s">
        <v>430</v>
      </c>
      <c r="G43" s="18" t="s">
        <v>493</v>
      </c>
      <c r="H43" s="18"/>
      <c r="I43" s="22"/>
    </row>
    <row r="44" spans="1:9" ht="17.25" customHeight="1" x14ac:dyDescent="0.25">
      <c r="A44" s="20" t="s">
        <v>2</v>
      </c>
      <c r="B44" s="14" t="s">
        <v>419</v>
      </c>
      <c r="C44" s="15" t="s">
        <v>420</v>
      </c>
      <c r="D44" s="16">
        <v>39141</v>
      </c>
      <c r="E44" s="17" t="s">
        <v>67</v>
      </c>
      <c r="F44" s="17" t="s">
        <v>418</v>
      </c>
      <c r="G44" s="18" t="s">
        <v>493</v>
      </c>
      <c r="H44" s="18"/>
      <c r="I44" s="22"/>
    </row>
    <row r="45" spans="1:9" ht="17.25" customHeight="1" x14ac:dyDescent="0.25">
      <c r="A45" s="20" t="s">
        <v>16</v>
      </c>
      <c r="B45" s="14" t="s">
        <v>195</v>
      </c>
      <c r="C45" s="15" t="s">
        <v>196</v>
      </c>
      <c r="D45" s="16">
        <v>39200</v>
      </c>
      <c r="E45" s="17" t="s">
        <v>67</v>
      </c>
      <c r="F45" s="17" t="s">
        <v>197</v>
      </c>
      <c r="G45" s="18" t="s">
        <v>495</v>
      </c>
      <c r="H45" s="18"/>
      <c r="I45" s="22"/>
    </row>
  </sheetData>
  <sortState ref="A8:L13">
    <sortCondition ref="H8:H13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13"/>
  </sheetPr>
  <dimension ref="A1:Y14"/>
  <sheetViews>
    <sheetView zoomScaleNormal="100" workbookViewId="0"/>
  </sheetViews>
  <sheetFormatPr defaultRowHeight="13.2" x14ac:dyDescent="0.25"/>
  <cols>
    <col min="1" max="1" width="5.33203125" customWidth="1"/>
    <col min="2" max="2" width="8.5546875" customWidth="1"/>
    <col min="3" max="3" width="14" customWidth="1"/>
    <col min="4" max="4" width="10.88671875" customWidth="1"/>
    <col min="5" max="5" width="13.6640625" bestFit="1" customWidth="1"/>
    <col min="6" max="6" width="12.6640625" customWidth="1"/>
    <col min="7" max="9" width="6.109375" customWidth="1"/>
    <col min="10" max="10" width="6.109375" hidden="1" customWidth="1"/>
    <col min="11" max="13" width="6.109375" customWidth="1"/>
    <col min="14" max="14" width="6.5546875" customWidth="1"/>
    <col min="15" max="15" width="7" bestFit="1" customWidth="1"/>
  </cols>
  <sheetData>
    <row r="1" spans="1:25" ht="17.399999999999999" x14ac:dyDescent="0.25">
      <c r="A1" s="1"/>
      <c r="B1" s="1"/>
      <c r="C1" s="1"/>
      <c r="D1" s="2" t="s">
        <v>41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25" ht="17.399999999999999" x14ac:dyDescent="0.25">
      <c r="A2" s="1"/>
      <c r="B2" s="1"/>
      <c r="C2" s="1"/>
      <c r="D2" s="2" t="s">
        <v>27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25" x14ac:dyDescent="0.25">
      <c r="A3" s="1" t="s">
        <v>0</v>
      </c>
      <c r="B3" s="1"/>
      <c r="C3" s="1"/>
      <c r="D3" s="1"/>
      <c r="E3" s="1"/>
      <c r="F3" s="3">
        <v>44951</v>
      </c>
      <c r="G3" s="1"/>
      <c r="H3" s="1"/>
      <c r="I3" s="1"/>
      <c r="J3" s="1"/>
      <c r="K3" s="1"/>
      <c r="L3" s="1"/>
      <c r="M3" s="1"/>
      <c r="N3" s="23"/>
      <c r="O3" s="1"/>
      <c r="P3" s="1"/>
      <c r="Q3" s="1"/>
      <c r="R3" s="1"/>
      <c r="S3" s="1"/>
      <c r="T3" s="1"/>
      <c r="U3" s="1"/>
      <c r="V3" s="1"/>
      <c r="W3" s="1"/>
      <c r="Y3" s="1"/>
    </row>
    <row r="4" spans="1:25" s="1" customFormat="1" x14ac:dyDescent="0.25">
      <c r="C4" s="4" t="s">
        <v>24</v>
      </c>
      <c r="D4" s="4"/>
      <c r="E4" s="4"/>
      <c r="F4" s="4" t="s">
        <v>30</v>
      </c>
    </row>
    <row r="5" spans="1:25" s="1" customFormat="1" x14ac:dyDescent="0.25">
      <c r="G5" s="36"/>
      <c r="H5" s="37"/>
      <c r="I5" s="37" t="s">
        <v>25</v>
      </c>
      <c r="J5" s="37"/>
      <c r="K5" s="37"/>
      <c r="L5" s="37"/>
      <c r="M5" s="38"/>
    </row>
    <row r="6" spans="1:25" x14ac:dyDescent="0.25">
      <c r="A6" s="29" t="s">
        <v>494</v>
      </c>
      <c r="B6" s="31" t="s">
        <v>5</v>
      </c>
      <c r="C6" s="32" t="s">
        <v>6</v>
      </c>
      <c r="D6" s="29" t="s">
        <v>7</v>
      </c>
      <c r="E6" s="29" t="s">
        <v>8</v>
      </c>
      <c r="F6" s="29" t="s">
        <v>9</v>
      </c>
      <c r="G6" s="39" t="s">
        <v>2</v>
      </c>
      <c r="H6" s="39" t="s">
        <v>13</v>
      </c>
      <c r="I6" s="39" t="s">
        <v>14</v>
      </c>
      <c r="J6" s="40" t="s">
        <v>20</v>
      </c>
      <c r="K6" s="39" t="s">
        <v>15</v>
      </c>
      <c r="L6" s="39" t="s">
        <v>16</v>
      </c>
      <c r="M6" s="39" t="s">
        <v>17</v>
      </c>
      <c r="N6" s="40" t="s">
        <v>23</v>
      </c>
      <c r="O6" s="29" t="s">
        <v>19</v>
      </c>
    </row>
    <row r="7" spans="1:25" ht="16.5" customHeight="1" x14ac:dyDescent="0.25">
      <c r="A7" s="41">
        <v>1</v>
      </c>
      <c r="B7" s="14" t="s">
        <v>141</v>
      </c>
      <c r="C7" s="15" t="s">
        <v>142</v>
      </c>
      <c r="D7" s="16" t="s">
        <v>143</v>
      </c>
      <c r="E7" s="17" t="s">
        <v>67</v>
      </c>
      <c r="F7" s="17" t="s">
        <v>125</v>
      </c>
      <c r="G7" s="42" t="s">
        <v>498</v>
      </c>
      <c r="H7" s="42">
        <v>4.67</v>
      </c>
      <c r="I7" s="42">
        <v>5.28</v>
      </c>
      <c r="J7" s="43"/>
      <c r="K7" s="42" t="s">
        <v>499</v>
      </c>
      <c r="L7" s="42" t="s">
        <v>499</v>
      </c>
      <c r="M7" s="42" t="s">
        <v>499</v>
      </c>
      <c r="N7" s="75">
        <f>MAX(G7:I7,K7:M7)</f>
        <v>5.28</v>
      </c>
      <c r="O7" s="76" t="str">
        <f>IF(ISBLANK(N7),"",IF(N7&gt;=6,"KSM",IF(N7&gt;=5.6,"I A",IF(N7&gt;=5.15,"II A",IF(N7&gt;=4.6,"III A",IF(N7&gt;=4.2,"I JA",IF(N7&gt;=3.85,"II JA",IF(N7&gt;=3.6,"III JA"))))))))</f>
        <v>II A</v>
      </c>
    </row>
    <row r="8" spans="1:25" ht="16.5" customHeight="1" x14ac:dyDescent="0.25">
      <c r="A8" s="41">
        <v>2</v>
      </c>
      <c r="B8" s="14" t="s">
        <v>174</v>
      </c>
      <c r="C8" s="15" t="s">
        <v>175</v>
      </c>
      <c r="D8" s="16" t="s">
        <v>176</v>
      </c>
      <c r="E8" s="17" t="s">
        <v>67</v>
      </c>
      <c r="F8" s="17" t="s">
        <v>149</v>
      </c>
      <c r="G8" s="42" t="s">
        <v>498</v>
      </c>
      <c r="H8" s="42">
        <v>3.9</v>
      </c>
      <c r="I8" s="42">
        <v>3.75</v>
      </c>
      <c r="J8" s="43"/>
      <c r="K8" s="42">
        <v>3.8</v>
      </c>
      <c r="L8" s="42" t="s">
        <v>498</v>
      </c>
      <c r="M8" s="42" t="s">
        <v>498</v>
      </c>
      <c r="N8" s="75">
        <f>MAX(G8:I8,K8:M8)</f>
        <v>3.9</v>
      </c>
      <c r="O8" s="76" t="str">
        <f>IF(ISBLANK(N8),"",IF(N8&gt;=6,"KSM",IF(N8&gt;=5.6,"I A",IF(N8&gt;=5.15,"II A",IF(N8&gt;=4.6,"III A",IF(N8&gt;=4.2,"I JA",IF(N8&gt;=3.85,"II JA",IF(N8&gt;=3.6,"III JA"))))))))</f>
        <v>II JA</v>
      </c>
    </row>
    <row r="9" spans="1:25" ht="16.5" customHeight="1" x14ac:dyDescent="0.25">
      <c r="A9" s="41" t="s">
        <v>39</v>
      </c>
      <c r="B9" s="14" t="s">
        <v>192</v>
      </c>
      <c r="C9" s="15" t="s">
        <v>193</v>
      </c>
      <c r="D9" s="16" t="s">
        <v>194</v>
      </c>
      <c r="E9" s="17" t="s">
        <v>67</v>
      </c>
      <c r="F9" s="17" t="s">
        <v>191</v>
      </c>
      <c r="G9" s="42">
        <v>4.57</v>
      </c>
      <c r="H9" s="42">
        <v>4.58</v>
      </c>
      <c r="I9" s="42">
        <v>4.67</v>
      </c>
      <c r="J9" s="43" t="s">
        <v>39</v>
      </c>
      <c r="K9" s="42"/>
      <c r="L9" s="42"/>
      <c r="M9" s="42"/>
      <c r="N9" s="75">
        <f>MAX(G9:I9,K9:M9)</f>
        <v>4.67</v>
      </c>
      <c r="O9" s="76" t="str">
        <f>IF(ISBLANK(N9),"",IF(N9&gt;=6,"KSM",IF(N9&gt;=5.6,"I A",IF(N9&gt;=5.15,"II A",IF(N9&gt;=4.6,"III A",IF(N9&gt;=4.2,"I JA",IF(N9&gt;=3.85,"II JA",IF(N9&gt;=3.6,"III JA"))))))))</f>
        <v>III A</v>
      </c>
    </row>
    <row r="10" spans="1:25" ht="16.5" customHeight="1" x14ac:dyDescent="0.25">
      <c r="A10" s="41"/>
      <c r="B10" s="14" t="s">
        <v>166</v>
      </c>
      <c r="C10" s="15" t="s">
        <v>169</v>
      </c>
      <c r="D10" s="16" t="s">
        <v>170</v>
      </c>
      <c r="E10" s="17" t="s">
        <v>67</v>
      </c>
      <c r="F10" s="17" t="s">
        <v>149</v>
      </c>
      <c r="G10" s="42"/>
      <c r="H10" s="42"/>
      <c r="I10" s="42"/>
      <c r="J10" s="43"/>
      <c r="K10" s="42"/>
      <c r="L10" s="42"/>
      <c r="M10" s="42"/>
      <c r="N10" s="75" t="s">
        <v>493</v>
      </c>
      <c r="O10" s="76"/>
    </row>
    <row r="11" spans="1:25" ht="16.5" customHeight="1" x14ac:dyDescent="0.25">
      <c r="A11" s="41"/>
      <c r="B11" s="14" t="s">
        <v>146</v>
      </c>
      <c r="C11" s="15" t="s">
        <v>147</v>
      </c>
      <c r="D11" s="16" t="s">
        <v>148</v>
      </c>
      <c r="E11" s="17" t="s">
        <v>67</v>
      </c>
      <c r="F11" s="17" t="s">
        <v>149</v>
      </c>
      <c r="G11" s="42"/>
      <c r="H11" s="42"/>
      <c r="I11" s="42"/>
      <c r="J11" s="43"/>
      <c r="K11" s="42"/>
      <c r="L11" s="42"/>
      <c r="M11" s="42"/>
      <c r="N11" s="75" t="s">
        <v>493</v>
      </c>
      <c r="O11" s="76"/>
    </row>
    <row r="12" spans="1:25" ht="16.5" customHeight="1" x14ac:dyDescent="0.25">
      <c r="A12" s="41"/>
      <c r="B12" s="14" t="s">
        <v>163</v>
      </c>
      <c r="C12" s="15" t="s">
        <v>164</v>
      </c>
      <c r="D12" s="16" t="s">
        <v>165</v>
      </c>
      <c r="E12" s="17" t="s">
        <v>67</v>
      </c>
      <c r="F12" s="17" t="s">
        <v>149</v>
      </c>
      <c r="G12" s="42"/>
      <c r="H12" s="42"/>
      <c r="I12" s="42"/>
      <c r="J12" s="43"/>
      <c r="K12" s="42"/>
      <c r="L12" s="42"/>
      <c r="M12" s="42"/>
      <c r="N12" s="75" t="s">
        <v>493</v>
      </c>
      <c r="O12" s="76"/>
    </row>
    <row r="13" spans="1:25" ht="16.5" customHeight="1" x14ac:dyDescent="0.25">
      <c r="A13" s="41"/>
      <c r="B13" s="14" t="s">
        <v>150</v>
      </c>
      <c r="C13" s="15" t="s">
        <v>151</v>
      </c>
      <c r="D13" s="16" t="s">
        <v>152</v>
      </c>
      <c r="E13" s="17" t="s">
        <v>67</v>
      </c>
      <c r="F13" s="17" t="s">
        <v>149</v>
      </c>
      <c r="G13" s="42"/>
      <c r="H13" s="42"/>
      <c r="I13" s="42"/>
      <c r="J13" s="43"/>
      <c r="K13" s="42"/>
      <c r="L13" s="42"/>
      <c r="M13" s="42"/>
      <c r="N13" s="75" t="s">
        <v>493</v>
      </c>
      <c r="O13" s="76"/>
    </row>
    <row r="14" spans="1:25" ht="16.5" customHeight="1" x14ac:dyDescent="0.25">
      <c r="A14" s="41"/>
      <c r="B14" s="14" t="s">
        <v>159</v>
      </c>
      <c r="C14" s="15" t="s">
        <v>160</v>
      </c>
      <c r="D14" s="16" t="s">
        <v>161</v>
      </c>
      <c r="E14" s="17" t="s">
        <v>67</v>
      </c>
      <c r="F14" s="17" t="s">
        <v>162</v>
      </c>
      <c r="G14" s="42"/>
      <c r="H14" s="42"/>
      <c r="I14" s="42"/>
      <c r="J14" s="43"/>
      <c r="K14" s="42"/>
      <c r="L14" s="42"/>
      <c r="M14" s="42"/>
      <c r="N14" s="75" t="s">
        <v>493</v>
      </c>
      <c r="O14" s="76"/>
    </row>
  </sheetData>
  <sortState ref="A7:Y14">
    <sortCondition ref="A7:A14"/>
  </sortState>
  <pageMargins left="0.69" right="0.75" top="1" bottom="0.81" header="0" footer="0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indexed="13"/>
  </sheetPr>
  <dimension ref="A1:S18"/>
  <sheetViews>
    <sheetView zoomScaleNormal="100" workbookViewId="0">
      <selection sqref="A1:A1048576"/>
    </sheetView>
  </sheetViews>
  <sheetFormatPr defaultRowHeight="13.2" x14ac:dyDescent="0.25"/>
  <cols>
    <col min="1" max="1" width="5.33203125" customWidth="1"/>
    <col min="2" max="2" width="9.88671875" customWidth="1"/>
    <col min="3" max="3" width="11.88671875" customWidth="1"/>
    <col min="4" max="4" width="11.109375" customWidth="1"/>
    <col min="5" max="5" width="13.6640625" bestFit="1" customWidth="1"/>
    <col min="6" max="6" width="22.5546875" bestFit="1" customWidth="1"/>
    <col min="7" max="9" width="6.109375" customWidth="1"/>
    <col min="10" max="10" width="4" hidden="1" customWidth="1"/>
    <col min="11" max="13" width="6.109375" customWidth="1"/>
    <col min="14" max="14" width="6.5546875" customWidth="1"/>
    <col min="15" max="15" width="7" bestFit="1" customWidth="1"/>
  </cols>
  <sheetData>
    <row r="1" spans="1:19" ht="17.399999999999999" x14ac:dyDescent="0.25">
      <c r="A1" s="1"/>
      <c r="B1" s="1"/>
      <c r="C1" s="1"/>
      <c r="D1" s="2" t="s">
        <v>41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9" ht="17.399999999999999" x14ac:dyDescent="0.25">
      <c r="A2" s="1"/>
      <c r="B2" s="1"/>
      <c r="C2" s="1"/>
      <c r="D2" s="2" t="s">
        <v>27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9" x14ac:dyDescent="0.25">
      <c r="A3" s="1" t="s">
        <v>0</v>
      </c>
      <c r="B3" s="1"/>
      <c r="C3" s="1"/>
      <c r="D3" s="1"/>
      <c r="E3" s="1"/>
      <c r="F3" s="3">
        <v>44951</v>
      </c>
      <c r="G3" s="1"/>
      <c r="H3" s="1"/>
      <c r="I3" s="1"/>
      <c r="J3" s="1"/>
      <c r="K3" s="1"/>
      <c r="L3" s="1"/>
      <c r="M3" s="1"/>
      <c r="N3" s="23"/>
    </row>
    <row r="4" spans="1:19" x14ac:dyDescent="0.25">
      <c r="A4" s="1"/>
      <c r="B4" s="1"/>
      <c r="C4" s="4" t="s">
        <v>24</v>
      </c>
      <c r="D4" s="4"/>
      <c r="E4" s="4"/>
      <c r="F4" s="4" t="s">
        <v>31</v>
      </c>
      <c r="G4" s="1"/>
      <c r="H4" s="1"/>
      <c r="I4" s="1"/>
      <c r="J4" s="1"/>
      <c r="K4" s="1"/>
      <c r="L4" s="1"/>
      <c r="M4" s="1"/>
      <c r="N4" s="1"/>
    </row>
    <row r="5" spans="1:19" x14ac:dyDescent="0.25">
      <c r="A5" s="1"/>
      <c r="B5" s="1"/>
      <c r="C5" s="1"/>
      <c r="D5" s="1"/>
      <c r="E5" s="1"/>
      <c r="F5" s="1"/>
      <c r="G5" s="36"/>
      <c r="H5" s="37"/>
      <c r="I5" s="37" t="s">
        <v>25</v>
      </c>
      <c r="J5" s="37"/>
      <c r="K5" s="37"/>
      <c r="L5" s="37"/>
      <c r="M5" s="38"/>
      <c r="N5" s="1"/>
      <c r="S5" s="44"/>
    </row>
    <row r="6" spans="1:19" x14ac:dyDescent="0.25">
      <c r="A6" s="29" t="s">
        <v>494</v>
      </c>
      <c r="B6" s="31" t="s">
        <v>5</v>
      </c>
      <c r="C6" s="32" t="s">
        <v>6</v>
      </c>
      <c r="D6" s="29" t="s">
        <v>7</v>
      </c>
      <c r="E6" s="29" t="s">
        <v>8</v>
      </c>
      <c r="F6" s="29" t="s">
        <v>9</v>
      </c>
      <c r="G6" s="39" t="s">
        <v>2</v>
      </c>
      <c r="H6" s="39" t="s">
        <v>13</v>
      </c>
      <c r="I6" s="39" t="s">
        <v>14</v>
      </c>
      <c r="J6" s="40" t="s">
        <v>20</v>
      </c>
      <c r="K6" s="39" t="s">
        <v>15</v>
      </c>
      <c r="L6" s="39" t="s">
        <v>16</v>
      </c>
      <c r="M6" s="39" t="s">
        <v>17</v>
      </c>
      <c r="N6" s="40" t="s">
        <v>23</v>
      </c>
      <c r="O6" s="29" t="s">
        <v>19</v>
      </c>
      <c r="S6" s="44"/>
    </row>
    <row r="7" spans="1:19" ht="16.5" customHeight="1" x14ac:dyDescent="0.25">
      <c r="A7" s="41">
        <v>1</v>
      </c>
      <c r="B7" s="14" t="s">
        <v>153</v>
      </c>
      <c r="C7" s="15" t="s">
        <v>154</v>
      </c>
      <c r="D7" s="16" t="s">
        <v>155</v>
      </c>
      <c r="E7" s="17" t="s">
        <v>67</v>
      </c>
      <c r="F7" s="17" t="s">
        <v>149</v>
      </c>
      <c r="G7" s="42">
        <v>5.72</v>
      </c>
      <c r="H7" s="42" t="s">
        <v>498</v>
      </c>
      <c r="I7" s="42">
        <v>5.87</v>
      </c>
      <c r="J7" s="43"/>
      <c r="K7" s="42" t="s">
        <v>499</v>
      </c>
      <c r="L7" s="42">
        <v>5.86</v>
      </c>
      <c r="M7" s="42">
        <v>6.22</v>
      </c>
      <c r="N7" s="75">
        <f t="shared" ref="N7:N15" si="0">MAX(G7:I7,K7:M7)</f>
        <v>6.22</v>
      </c>
      <c r="O7" s="76" t="str">
        <f t="shared" ref="O7:O15" si="1">IF(ISBLANK(N7),"",IF(N7&gt;=7.2,"KSM",IF(N7&gt;=6.7,"I A",IF(N7&gt;=6.2,"II A",IF(N7&gt;=5.6,"III A",IF(N7&gt;=5,"I JA",IF(N7&gt;=4.45,"II JA",IF(N7&gt;=4,"III JA"))))))))</f>
        <v>II A</v>
      </c>
    </row>
    <row r="8" spans="1:19" ht="16.5" customHeight="1" x14ac:dyDescent="0.25">
      <c r="A8" s="41">
        <v>2</v>
      </c>
      <c r="B8" s="14" t="s">
        <v>121</v>
      </c>
      <c r="C8" s="15" t="s">
        <v>120</v>
      </c>
      <c r="D8" s="16">
        <v>38853</v>
      </c>
      <c r="E8" s="17" t="s">
        <v>67</v>
      </c>
      <c r="F8" s="17" t="s">
        <v>111</v>
      </c>
      <c r="G8" s="42">
        <v>5.81</v>
      </c>
      <c r="H8" s="42">
        <v>5.72</v>
      </c>
      <c r="I8" s="42">
        <v>5.82</v>
      </c>
      <c r="J8" s="43"/>
      <c r="K8" s="42">
        <v>5.82</v>
      </c>
      <c r="L8" s="42">
        <v>5.95</v>
      </c>
      <c r="M8" s="42">
        <v>5.89</v>
      </c>
      <c r="N8" s="75">
        <f t="shared" si="0"/>
        <v>5.95</v>
      </c>
      <c r="O8" s="76" t="str">
        <f t="shared" si="1"/>
        <v>III A</v>
      </c>
    </row>
    <row r="9" spans="1:19" ht="16.5" customHeight="1" x14ac:dyDescent="0.25">
      <c r="A9" s="41">
        <v>3</v>
      </c>
      <c r="B9" s="14" t="s">
        <v>207</v>
      </c>
      <c r="C9" s="15" t="s">
        <v>208</v>
      </c>
      <c r="D9" s="16">
        <v>39367</v>
      </c>
      <c r="E9" s="17" t="s">
        <v>67</v>
      </c>
      <c r="F9" s="17" t="s">
        <v>209</v>
      </c>
      <c r="G9" s="42" t="s">
        <v>498</v>
      </c>
      <c r="H9" s="42" t="s">
        <v>498</v>
      </c>
      <c r="I9" s="42">
        <v>5.71</v>
      </c>
      <c r="J9" s="43"/>
      <c r="K9" s="42">
        <v>5.77</v>
      </c>
      <c r="L9" s="42">
        <v>5.44</v>
      </c>
      <c r="M9" s="42">
        <v>5.93</v>
      </c>
      <c r="N9" s="75">
        <f t="shared" si="0"/>
        <v>5.93</v>
      </c>
      <c r="O9" s="76" t="str">
        <f t="shared" si="1"/>
        <v>III A</v>
      </c>
    </row>
    <row r="10" spans="1:19" ht="16.5" customHeight="1" x14ac:dyDescent="0.25">
      <c r="A10" s="41">
        <v>4</v>
      </c>
      <c r="B10" s="14" t="s">
        <v>119</v>
      </c>
      <c r="C10" s="15" t="s">
        <v>120</v>
      </c>
      <c r="D10" s="16">
        <v>38853</v>
      </c>
      <c r="E10" s="17" t="s">
        <v>67</v>
      </c>
      <c r="F10" s="17" t="s">
        <v>111</v>
      </c>
      <c r="G10" s="42">
        <v>5.63</v>
      </c>
      <c r="H10" s="42" t="s">
        <v>498</v>
      </c>
      <c r="I10" s="42" t="s">
        <v>498</v>
      </c>
      <c r="J10" s="43"/>
      <c r="K10" s="42" t="s">
        <v>498</v>
      </c>
      <c r="L10" s="42">
        <v>5.59</v>
      </c>
      <c r="M10" s="42">
        <v>5.49</v>
      </c>
      <c r="N10" s="75">
        <f t="shared" si="0"/>
        <v>5.63</v>
      </c>
      <c r="O10" s="76" t="str">
        <f t="shared" si="1"/>
        <v>III A</v>
      </c>
    </row>
    <row r="11" spans="1:19" ht="16.5" customHeight="1" x14ac:dyDescent="0.25">
      <c r="A11" s="41">
        <v>5</v>
      </c>
      <c r="B11" s="14" t="s">
        <v>376</v>
      </c>
      <c r="C11" s="15" t="s">
        <v>377</v>
      </c>
      <c r="D11" s="16" t="s">
        <v>378</v>
      </c>
      <c r="E11" s="17" t="s">
        <v>67</v>
      </c>
      <c r="F11" s="17" t="s">
        <v>360</v>
      </c>
      <c r="G11" s="42">
        <v>5</v>
      </c>
      <c r="H11" s="42" t="s">
        <v>498</v>
      </c>
      <c r="I11" s="42" t="s">
        <v>498</v>
      </c>
      <c r="J11" s="43"/>
      <c r="K11" s="42" t="s">
        <v>498</v>
      </c>
      <c r="L11" s="42">
        <v>4.6100000000000003</v>
      </c>
      <c r="M11" s="42">
        <v>5.37</v>
      </c>
      <c r="N11" s="75">
        <f t="shared" si="0"/>
        <v>5.37</v>
      </c>
      <c r="O11" s="76" t="str">
        <f t="shared" si="1"/>
        <v>I JA</v>
      </c>
    </row>
    <row r="12" spans="1:19" ht="16.5" customHeight="1" x14ac:dyDescent="0.25">
      <c r="A12" s="41">
        <v>6</v>
      </c>
      <c r="B12" s="14" t="s">
        <v>433</v>
      </c>
      <c r="C12" s="15" t="s">
        <v>434</v>
      </c>
      <c r="D12" s="16">
        <v>38834</v>
      </c>
      <c r="E12" s="17" t="s">
        <v>429</v>
      </c>
      <c r="F12" s="17" t="s">
        <v>430</v>
      </c>
      <c r="G12" s="42">
        <v>4.7699999999999996</v>
      </c>
      <c r="H12" s="42">
        <v>3.38</v>
      </c>
      <c r="I12" s="42">
        <v>5.23</v>
      </c>
      <c r="J12" s="43"/>
      <c r="K12" s="42">
        <v>5.17</v>
      </c>
      <c r="L12" s="42">
        <v>4.96</v>
      </c>
      <c r="M12" s="42" t="s">
        <v>498</v>
      </c>
      <c r="N12" s="75">
        <f t="shared" si="0"/>
        <v>5.23</v>
      </c>
      <c r="O12" s="76" t="str">
        <f t="shared" si="1"/>
        <v>I JA</v>
      </c>
    </row>
    <row r="13" spans="1:19" ht="16.5" customHeight="1" x14ac:dyDescent="0.25">
      <c r="A13" s="41">
        <v>7</v>
      </c>
      <c r="B13" s="14" t="s">
        <v>188</v>
      </c>
      <c r="C13" s="15" t="s">
        <v>189</v>
      </c>
      <c r="D13" s="16" t="s">
        <v>190</v>
      </c>
      <c r="E13" s="17" t="s">
        <v>67</v>
      </c>
      <c r="F13" s="17" t="s">
        <v>191</v>
      </c>
      <c r="G13" s="42">
        <v>5.22</v>
      </c>
      <c r="H13" s="42">
        <v>5.09</v>
      </c>
      <c r="I13" s="42">
        <v>5.19</v>
      </c>
      <c r="J13" s="43"/>
      <c r="K13" s="42">
        <v>4.25</v>
      </c>
      <c r="L13" s="42" t="s">
        <v>498</v>
      </c>
      <c r="M13" s="42" t="s">
        <v>498</v>
      </c>
      <c r="N13" s="75">
        <f t="shared" si="0"/>
        <v>5.22</v>
      </c>
      <c r="O13" s="76" t="str">
        <f t="shared" si="1"/>
        <v>I JA</v>
      </c>
    </row>
    <row r="14" spans="1:19" ht="16.5" customHeight="1" x14ac:dyDescent="0.25">
      <c r="A14" s="41">
        <v>8</v>
      </c>
      <c r="B14" s="14" t="s">
        <v>182</v>
      </c>
      <c r="C14" s="15" t="s">
        <v>183</v>
      </c>
      <c r="D14" s="16" t="s">
        <v>184</v>
      </c>
      <c r="E14" s="17" t="s">
        <v>67</v>
      </c>
      <c r="F14" s="17" t="s">
        <v>162</v>
      </c>
      <c r="G14" s="42">
        <v>4.91</v>
      </c>
      <c r="H14" s="42">
        <v>4.3</v>
      </c>
      <c r="I14" s="42">
        <v>4.7300000000000004</v>
      </c>
      <c r="J14" s="43"/>
      <c r="K14" s="42">
        <v>4.0579999999999998</v>
      </c>
      <c r="L14" s="42" t="s">
        <v>498</v>
      </c>
      <c r="M14" s="42">
        <v>4.5599999999999996</v>
      </c>
      <c r="N14" s="75">
        <f t="shared" si="0"/>
        <v>4.91</v>
      </c>
      <c r="O14" s="76" t="str">
        <f t="shared" si="1"/>
        <v>II JA</v>
      </c>
    </row>
    <row r="15" spans="1:19" ht="16.5" customHeight="1" x14ac:dyDescent="0.25">
      <c r="A15" s="41">
        <v>9</v>
      </c>
      <c r="B15" s="14" t="s">
        <v>212</v>
      </c>
      <c r="C15" s="15" t="s">
        <v>213</v>
      </c>
      <c r="D15" s="16">
        <v>39681</v>
      </c>
      <c r="E15" s="17" t="s">
        <v>67</v>
      </c>
      <c r="F15" s="17" t="s">
        <v>209</v>
      </c>
      <c r="G15" s="42">
        <v>4.38</v>
      </c>
      <c r="H15" s="42" t="s">
        <v>498</v>
      </c>
      <c r="I15" s="42">
        <v>4.58</v>
      </c>
      <c r="J15" s="43"/>
      <c r="K15" s="42"/>
      <c r="L15" s="42"/>
      <c r="M15" s="42"/>
      <c r="N15" s="75">
        <f t="shared" si="0"/>
        <v>4.58</v>
      </c>
      <c r="O15" s="76" t="str">
        <f t="shared" si="1"/>
        <v>II JA</v>
      </c>
    </row>
    <row r="16" spans="1:19" ht="16.5" customHeight="1" x14ac:dyDescent="0.25">
      <c r="A16" s="41"/>
      <c r="B16" s="14" t="s">
        <v>79</v>
      </c>
      <c r="C16" s="15" t="s">
        <v>80</v>
      </c>
      <c r="D16" s="16">
        <v>39290</v>
      </c>
      <c r="E16" s="17" t="s">
        <v>67</v>
      </c>
      <c r="F16" s="17" t="s">
        <v>70</v>
      </c>
      <c r="G16" s="42"/>
      <c r="H16" s="42"/>
      <c r="I16" s="42"/>
      <c r="J16" s="43"/>
      <c r="K16" s="42"/>
      <c r="L16" s="42"/>
      <c r="M16" s="42"/>
      <c r="N16" s="75" t="s">
        <v>493</v>
      </c>
      <c r="O16" s="76"/>
    </row>
    <row r="17" spans="1:15" ht="16.5" customHeight="1" x14ac:dyDescent="0.25">
      <c r="A17" s="41"/>
      <c r="B17" s="14" t="s">
        <v>185</v>
      </c>
      <c r="C17" s="15" t="s">
        <v>186</v>
      </c>
      <c r="D17" s="16" t="s">
        <v>187</v>
      </c>
      <c r="E17" s="17" t="s">
        <v>67</v>
      </c>
      <c r="F17" s="17" t="s">
        <v>149</v>
      </c>
      <c r="G17" s="42"/>
      <c r="H17" s="42"/>
      <c r="I17" s="42"/>
      <c r="J17" s="43"/>
      <c r="K17" s="42"/>
      <c r="L17" s="42"/>
      <c r="M17" s="42"/>
      <c r="N17" s="75" t="s">
        <v>493</v>
      </c>
      <c r="O17" s="76"/>
    </row>
    <row r="18" spans="1:15" ht="16.5" customHeight="1" x14ac:dyDescent="0.25">
      <c r="A18" s="41"/>
      <c r="B18" s="14" t="s">
        <v>126</v>
      </c>
      <c r="C18" s="15" t="s">
        <v>144</v>
      </c>
      <c r="D18" s="16" t="s">
        <v>145</v>
      </c>
      <c r="E18" s="17" t="s">
        <v>67</v>
      </c>
      <c r="F18" s="17" t="s">
        <v>125</v>
      </c>
      <c r="G18" s="42"/>
      <c r="H18" s="42"/>
      <c r="I18" s="42"/>
      <c r="J18" s="43"/>
      <c r="K18" s="42"/>
      <c r="L18" s="42"/>
      <c r="M18" s="42"/>
      <c r="N18" s="75" t="s">
        <v>493</v>
      </c>
      <c r="O18" s="76"/>
    </row>
  </sheetData>
  <sortState ref="A7:S18">
    <sortCondition descending="1" ref="N7:N18"/>
  </sortState>
  <pageMargins left="0.69" right="0.75" top="1" bottom="0.81" header="0" footer="0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indexed="13"/>
  </sheetPr>
  <dimension ref="A1:Y25"/>
  <sheetViews>
    <sheetView zoomScaleNormal="100" workbookViewId="0"/>
  </sheetViews>
  <sheetFormatPr defaultRowHeight="13.2" x14ac:dyDescent="0.25"/>
  <cols>
    <col min="1" max="1" width="4.44140625" customWidth="1"/>
    <col min="2" max="2" width="12.109375" bestFit="1" customWidth="1"/>
    <col min="3" max="3" width="14" customWidth="1"/>
    <col min="4" max="4" width="11.5546875" customWidth="1"/>
    <col min="5" max="5" width="16.5546875" bestFit="1" customWidth="1"/>
    <col min="6" max="6" width="14" customWidth="1"/>
    <col min="7" max="9" width="6.109375" customWidth="1"/>
    <col min="10" max="10" width="6.109375" hidden="1" customWidth="1"/>
    <col min="11" max="13" width="6.109375" customWidth="1"/>
    <col min="14" max="14" width="6.5546875" customWidth="1"/>
    <col min="15" max="15" width="7" bestFit="1" customWidth="1"/>
  </cols>
  <sheetData>
    <row r="1" spans="1:25" ht="17.399999999999999" x14ac:dyDescent="0.25">
      <c r="A1" s="1"/>
      <c r="B1" s="1"/>
      <c r="C1" s="1"/>
      <c r="D1" s="2" t="s">
        <v>41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25" ht="17.399999999999999" x14ac:dyDescent="0.25">
      <c r="A2" s="1"/>
      <c r="B2" s="1"/>
      <c r="C2" s="1"/>
      <c r="D2" s="2" t="s">
        <v>27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25" x14ac:dyDescent="0.25">
      <c r="A3" s="1" t="s">
        <v>0</v>
      </c>
      <c r="B3" s="1"/>
      <c r="C3" s="1"/>
      <c r="D3" s="1"/>
      <c r="E3" s="1"/>
      <c r="F3" s="3">
        <v>44952</v>
      </c>
      <c r="G3" s="1"/>
      <c r="H3" s="1"/>
      <c r="I3" s="1"/>
      <c r="J3" s="1"/>
      <c r="K3" s="1"/>
      <c r="L3" s="1"/>
      <c r="M3" s="1"/>
      <c r="N3" s="23"/>
      <c r="O3" s="1"/>
      <c r="P3" s="1"/>
      <c r="Q3" s="1"/>
      <c r="R3" s="1"/>
      <c r="S3" s="1"/>
      <c r="T3" s="1"/>
      <c r="U3" s="1"/>
      <c r="V3" s="1"/>
      <c r="W3" s="1"/>
      <c r="Y3" s="1"/>
    </row>
    <row r="4" spans="1:25" s="1" customFormat="1" x14ac:dyDescent="0.25">
      <c r="C4" s="4" t="s">
        <v>29</v>
      </c>
      <c r="D4" s="4"/>
      <c r="E4" s="4"/>
      <c r="F4" s="4" t="s">
        <v>30</v>
      </c>
    </row>
    <row r="5" spans="1:25" s="1" customFormat="1" x14ac:dyDescent="0.25">
      <c r="G5" s="36"/>
      <c r="H5" s="37"/>
      <c r="I5" s="37" t="s">
        <v>25</v>
      </c>
      <c r="J5" s="37"/>
      <c r="K5" s="37"/>
      <c r="L5" s="37"/>
      <c r="M5" s="38"/>
    </row>
    <row r="6" spans="1:25" x14ac:dyDescent="0.25">
      <c r="A6" s="29" t="s">
        <v>494</v>
      </c>
      <c r="B6" s="31" t="s">
        <v>5</v>
      </c>
      <c r="C6" s="32" t="s">
        <v>6</v>
      </c>
      <c r="D6" s="29" t="s">
        <v>7</v>
      </c>
      <c r="E6" s="29" t="s">
        <v>8</v>
      </c>
      <c r="F6" s="29" t="s">
        <v>9</v>
      </c>
      <c r="G6" s="39" t="s">
        <v>2</v>
      </c>
      <c r="H6" s="39" t="s">
        <v>13</v>
      </c>
      <c r="I6" s="39" t="s">
        <v>14</v>
      </c>
      <c r="J6" s="40" t="s">
        <v>20</v>
      </c>
      <c r="K6" s="39" t="s">
        <v>15</v>
      </c>
      <c r="L6" s="39" t="s">
        <v>16</v>
      </c>
      <c r="M6" s="39" t="s">
        <v>17</v>
      </c>
      <c r="N6" s="40" t="s">
        <v>23</v>
      </c>
      <c r="O6" s="29" t="s">
        <v>19</v>
      </c>
    </row>
    <row r="7" spans="1:25" ht="16.5" customHeight="1" x14ac:dyDescent="0.25">
      <c r="A7" s="41">
        <v>1</v>
      </c>
      <c r="B7" s="14" t="s">
        <v>97</v>
      </c>
      <c r="C7" s="15" t="s">
        <v>103</v>
      </c>
      <c r="D7" s="16" t="s">
        <v>104</v>
      </c>
      <c r="E7" s="17" t="s">
        <v>108</v>
      </c>
      <c r="F7" s="17" t="s">
        <v>84</v>
      </c>
      <c r="G7" s="42">
        <v>10.14</v>
      </c>
      <c r="H7" s="42">
        <v>10.35</v>
      </c>
      <c r="I7" s="42">
        <v>10.44</v>
      </c>
      <c r="J7" s="43"/>
      <c r="K7" s="42">
        <v>9.2799999999999994</v>
      </c>
      <c r="L7" s="42">
        <v>10.4</v>
      </c>
      <c r="M7" s="42">
        <v>10.199999999999999</v>
      </c>
      <c r="N7" s="78">
        <f t="shared" ref="N7:N12" si="0">MAX(G7:I7,K7:M7)</f>
        <v>10.44</v>
      </c>
      <c r="O7" s="79" t="str">
        <f t="shared" ref="O7:O12" si="1">IF(ISBLANK(N7),"",IF(N7&gt;=12.8,"KSM",IF(N7&gt;=12,"I A",IF(N7&gt;=11.2,"II A",IF(N7&gt;=10.4,"III A",IF(N7&gt;=9.65,"I JA",IF(N7&gt;=9,"II JA",IF(N7&gt;=8.5,"III JA"))))))))</f>
        <v>III A</v>
      </c>
    </row>
    <row r="8" spans="1:25" ht="16.5" customHeight="1" x14ac:dyDescent="0.25">
      <c r="A8" s="41">
        <v>2</v>
      </c>
      <c r="B8" s="14" t="s">
        <v>94</v>
      </c>
      <c r="C8" s="15" t="s">
        <v>95</v>
      </c>
      <c r="D8" s="16" t="s">
        <v>96</v>
      </c>
      <c r="E8" s="17" t="s">
        <v>108</v>
      </c>
      <c r="F8" s="17" t="s">
        <v>84</v>
      </c>
      <c r="G8" s="42">
        <v>9.86</v>
      </c>
      <c r="H8" s="42" t="s">
        <v>498</v>
      </c>
      <c r="I8" s="42">
        <v>10.17</v>
      </c>
      <c r="J8" s="43"/>
      <c r="K8" s="42">
        <v>9.89</v>
      </c>
      <c r="L8" s="42">
        <v>10.19</v>
      </c>
      <c r="M8" s="42">
        <v>9.86</v>
      </c>
      <c r="N8" s="78">
        <f t="shared" si="0"/>
        <v>10.19</v>
      </c>
      <c r="O8" s="79" t="str">
        <f t="shared" si="1"/>
        <v>I JA</v>
      </c>
    </row>
    <row r="9" spans="1:25" ht="16.5" customHeight="1" x14ac:dyDescent="0.25">
      <c r="A9" s="41">
        <v>3</v>
      </c>
      <c r="B9" s="14" t="s">
        <v>171</v>
      </c>
      <c r="C9" s="15" t="s">
        <v>172</v>
      </c>
      <c r="D9" s="16" t="s">
        <v>173</v>
      </c>
      <c r="E9" s="17" t="s">
        <v>67</v>
      </c>
      <c r="F9" s="17" t="s">
        <v>149</v>
      </c>
      <c r="G9" s="42">
        <v>9.65</v>
      </c>
      <c r="H9" s="42">
        <v>9.7899999999999991</v>
      </c>
      <c r="I9" s="42">
        <v>10.1</v>
      </c>
      <c r="J9" s="43"/>
      <c r="K9" s="42">
        <v>9.92</v>
      </c>
      <c r="L9" s="42">
        <v>9.99</v>
      </c>
      <c r="M9" s="42">
        <v>9.67</v>
      </c>
      <c r="N9" s="78">
        <f t="shared" si="0"/>
        <v>10.1</v>
      </c>
      <c r="O9" s="79" t="str">
        <f t="shared" si="1"/>
        <v>I JA</v>
      </c>
    </row>
    <row r="10" spans="1:25" ht="16.5" customHeight="1" x14ac:dyDescent="0.25">
      <c r="A10" s="41">
        <v>4</v>
      </c>
      <c r="B10" s="14" t="s">
        <v>388</v>
      </c>
      <c r="C10" s="15" t="s">
        <v>389</v>
      </c>
      <c r="D10" s="16">
        <v>39003</v>
      </c>
      <c r="E10" s="17" t="s">
        <v>67</v>
      </c>
      <c r="F10" s="17" t="s">
        <v>383</v>
      </c>
      <c r="G10" s="42">
        <v>9.85</v>
      </c>
      <c r="H10" s="42">
        <v>9.2899999999999991</v>
      </c>
      <c r="I10" s="42">
        <v>9.74</v>
      </c>
      <c r="J10" s="43"/>
      <c r="K10" s="42">
        <v>9.34</v>
      </c>
      <c r="L10" s="42">
        <v>9.68</v>
      </c>
      <c r="M10" s="42">
        <v>9.7200000000000006</v>
      </c>
      <c r="N10" s="78">
        <f t="shared" si="0"/>
        <v>9.85</v>
      </c>
      <c r="O10" s="79" t="str">
        <f t="shared" si="1"/>
        <v>I JA</v>
      </c>
    </row>
    <row r="11" spans="1:25" ht="16.5" customHeight="1" x14ac:dyDescent="0.25">
      <c r="A11" s="41">
        <v>5</v>
      </c>
      <c r="B11" s="14" t="s">
        <v>179</v>
      </c>
      <c r="C11" s="15" t="s">
        <v>180</v>
      </c>
      <c r="D11" s="16" t="s">
        <v>181</v>
      </c>
      <c r="E11" s="17" t="s">
        <v>67</v>
      </c>
      <c r="F11" s="17" t="s">
        <v>149</v>
      </c>
      <c r="G11" s="42">
        <v>9.4499999999999993</v>
      </c>
      <c r="H11" s="42">
        <v>9.68</v>
      </c>
      <c r="I11" s="42" t="s">
        <v>499</v>
      </c>
      <c r="J11" s="43"/>
      <c r="K11" s="42" t="s">
        <v>499</v>
      </c>
      <c r="L11" s="42" t="s">
        <v>499</v>
      </c>
      <c r="M11" s="42" t="s">
        <v>499</v>
      </c>
      <c r="N11" s="78">
        <f t="shared" si="0"/>
        <v>9.68</v>
      </c>
      <c r="O11" s="79" t="str">
        <f t="shared" si="1"/>
        <v>I JA</v>
      </c>
    </row>
    <row r="12" spans="1:25" ht="16.5" customHeight="1" x14ac:dyDescent="0.25">
      <c r="A12" s="41">
        <v>6</v>
      </c>
      <c r="B12" s="14" t="s">
        <v>53</v>
      </c>
      <c r="C12" s="15" t="s">
        <v>259</v>
      </c>
      <c r="D12" s="16" t="s">
        <v>260</v>
      </c>
      <c r="E12" s="17" t="s">
        <v>67</v>
      </c>
      <c r="F12" s="17" t="s">
        <v>261</v>
      </c>
      <c r="G12" s="42">
        <v>9.3000000000000007</v>
      </c>
      <c r="H12" s="42">
        <v>9.36</v>
      </c>
      <c r="I12" s="42" t="s">
        <v>498</v>
      </c>
      <c r="J12" s="43"/>
      <c r="K12" s="42">
        <v>8.9700000000000006</v>
      </c>
      <c r="L12" s="42" t="s">
        <v>498</v>
      </c>
      <c r="M12" s="42" t="s">
        <v>498</v>
      </c>
      <c r="N12" s="78">
        <f t="shared" si="0"/>
        <v>9.36</v>
      </c>
      <c r="O12" s="79" t="str">
        <f t="shared" si="1"/>
        <v>II JA</v>
      </c>
    </row>
    <row r="13" spans="1:25" ht="16.5" customHeight="1" x14ac:dyDescent="0.25">
      <c r="A13" s="41"/>
      <c r="B13" s="14" t="s">
        <v>166</v>
      </c>
      <c r="C13" s="15" t="s">
        <v>382</v>
      </c>
      <c r="D13" s="16">
        <v>38728</v>
      </c>
      <c r="E13" s="17" t="s">
        <v>67</v>
      </c>
      <c r="F13" s="17" t="s">
        <v>383</v>
      </c>
      <c r="G13" s="42"/>
      <c r="H13" s="42"/>
      <c r="I13" s="42"/>
      <c r="J13" s="43"/>
      <c r="K13" s="42"/>
      <c r="L13" s="42"/>
      <c r="M13" s="42"/>
      <c r="N13" s="78" t="s">
        <v>493</v>
      </c>
      <c r="O13" s="79"/>
    </row>
    <row r="14" spans="1:25" ht="16.5" customHeight="1" x14ac:dyDescent="0.25">
      <c r="A14" s="41"/>
      <c r="B14" s="14" t="s">
        <v>146</v>
      </c>
      <c r="C14" s="15" t="s">
        <v>147</v>
      </c>
      <c r="D14" s="16" t="s">
        <v>148</v>
      </c>
      <c r="E14" s="17" t="s">
        <v>67</v>
      </c>
      <c r="F14" s="17" t="s">
        <v>149</v>
      </c>
      <c r="G14" s="42"/>
      <c r="H14" s="42"/>
      <c r="I14" s="42"/>
      <c r="J14" s="43"/>
      <c r="K14" s="42"/>
      <c r="L14" s="42"/>
      <c r="M14" s="42"/>
      <c r="N14" s="78" t="s">
        <v>493</v>
      </c>
      <c r="O14" s="79"/>
    </row>
    <row r="15" spans="1:25" ht="16.5" customHeight="1" x14ac:dyDescent="0.25">
      <c r="A15" s="41"/>
      <c r="B15" s="14" t="s">
        <v>150</v>
      </c>
      <c r="C15" s="15" t="s">
        <v>151</v>
      </c>
      <c r="D15" s="16" t="s">
        <v>152</v>
      </c>
      <c r="E15" s="17" t="s">
        <v>67</v>
      </c>
      <c r="F15" s="17" t="s">
        <v>149</v>
      </c>
      <c r="G15" s="42"/>
      <c r="H15" s="42"/>
      <c r="I15" s="42"/>
      <c r="J15" s="43"/>
      <c r="K15" s="42"/>
      <c r="L15" s="42"/>
      <c r="M15" s="42"/>
      <c r="N15" s="78" t="s">
        <v>493</v>
      </c>
      <c r="O15" s="79"/>
    </row>
    <row r="16" spans="1:25" ht="16.5" customHeight="1" x14ac:dyDescent="0.25">
      <c r="A16" s="41"/>
      <c r="B16" s="14" t="s">
        <v>171</v>
      </c>
      <c r="C16" s="15" t="s">
        <v>405</v>
      </c>
      <c r="D16" s="16">
        <v>39035</v>
      </c>
      <c r="E16" s="17" t="s">
        <v>67</v>
      </c>
      <c r="F16" s="17" t="s">
        <v>383</v>
      </c>
      <c r="G16" s="42"/>
      <c r="H16" s="42"/>
      <c r="I16" s="42"/>
      <c r="J16" s="43"/>
      <c r="K16" s="42"/>
      <c r="L16" s="42"/>
      <c r="M16" s="42"/>
      <c r="N16" s="78" t="s">
        <v>493</v>
      </c>
      <c r="O16" s="79"/>
    </row>
    <row r="17" spans="1:15" ht="16.5" customHeight="1" x14ac:dyDescent="0.25">
      <c r="A17" s="41"/>
      <c r="B17" s="14" t="s">
        <v>370</v>
      </c>
      <c r="C17" s="15" t="s">
        <v>371</v>
      </c>
      <c r="D17" s="16" t="s">
        <v>372</v>
      </c>
      <c r="E17" s="17" t="s">
        <v>67</v>
      </c>
      <c r="F17" s="17" t="s">
        <v>360</v>
      </c>
      <c r="G17" s="42"/>
      <c r="H17" s="42"/>
      <c r="I17" s="42"/>
      <c r="J17" s="43"/>
      <c r="K17" s="42"/>
      <c r="L17" s="42"/>
      <c r="M17" s="42"/>
      <c r="N17" s="78" t="s">
        <v>493</v>
      </c>
      <c r="O17" s="79"/>
    </row>
    <row r="19" spans="1:15" s="1" customFormat="1" x14ac:dyDescent="0.25">
      <c r="C19" s="4" t="s">
        <v>29</v>
      </c>
      <c r="D19" s="4"/>
      <c r="E19" s="4"/>
      <c r="F19" s="4" t="s">
        <v>31</v>
      </c>
    </row>
    <row r="20" spans="1:15" s="1" customFormat="1" x14ac:dyDescent="0.25">
      <c r="G20" s="36"/>
      <c r="H20" s="37"/>
      <c r="I20" s="37" t="s">
        <v>25</v>
      </c>
      <c r="J20" s="37"/>
      <c r="K20" s="37"/>
      <c r="L20" s="37"/>
      <c r="M20" s="38"/>
    </row>
    <row r="21" spans="1:15" x14ac:dyDescent="0.25">
      <c r="A21" s="29" t="s">
        <v>494</v>
      </c>
      <c r="B21" s="31" t="s">
        <v>5</v>
      </c>
      <c r="C21" s="32" t="s">
        <v>6</v>
      </c>
      <c r="D21" s="29" t="s">
        <v>7</v>
      </c>
      <c r="E21" s="29" t="s">
        <v>8</v>
      </c>
      <c r="F21" s="29" t="s">
        <v>9</v>
      </c>
      <c r="G21" s="39" t="s">
        <v>2</v>
      </c>
      <c r="H21" s="39" t="s">
        <v>13</v>
      </c>
      <c r="I21" s="39" t="s">
        <v>14</v>
      </c>
      <c r="J21" s="40" t="s">
        <v>20</v>
      </c>
      <c r="K21" s="39" t="s">
        <v>15</v>
      </c>
      <c r="L21" s="39" t="s">
        <v>16</v>
      </c>
      <c r="M21" s="39" t="s">
        <v>17</v>
      </c>
      <c r="N21" s="40" t="s">
        <v>23</v>
      </c>
      <c r="O21" s="29" t="s">
        <v>19</v>
      </c>
    </row>
    <row r="22" spans="1:15" ht="16.5" customHeight="1" x14ac:dyDescent="0.25">
      <c r="A22" s="41">
        <v>1</v>
      </c>
      <c r="B22" s="14" t="s">
        <v>153</v>
      </c>
      <c r="C22" s="15" t="s">
        <v>154</v>
      </c>
      <c r="D22" s="16" t="s">
        <v>155</v>
      </c>
      <c r="E22" s="17" t="s">
        <v>67</v>
      </c>
      <c r="F22" s="17" t="s">
        <v>149</v>
      </c>
      <c r="G22" s="42">
        <v>12.14</v>
      </c>
      <c r="H22" s="42">
        <v>11.89</v>
      </c>
      <c r="I22" s="42" t="s">
        <v>499</v>
      </c>
      <c r="J22" s="43"/>
      <c r="K22" s="42">
        <v>11.89</v>
      </c>
      <c r="L22" s="42" t="s">
        <v>499</v>
      </c>
      <c r="M22" s="42" t="s">
        <v>498</v>
      </c>
      <c r="N22" s="78">
        <f>MAX(G22:I22,K22:M22)</f>
        <v>12.14</v>
      </c>
      <c r="O22" s="79" t="str">
        <f>IF(ISBLANK(N22),"",IF(N22&gt;=15.2,"KSM",IF(N22&gt;=14.2,"I A",IF(N22&gt;=13.2,"II A",IF(N22&gt;=12.2,"III A",IF(N22&gt;=11.2,"I JA",IF(N22&gt;=10.3,"II JA",IF(N22&gt;=9.7,"III JA"))))))))</f>
        <v>I JA</v>
      </c>
    </row>
    <row r="23" spans="1:15" ht="16.5" customHeight="1" x14ac:dyDescent="0.25">
      <c r="A23" s="41">
        <v>2</v>
      </c>
      <c r="B23" s="14" t="s">
        <v>391</v>
      </c>
      <c r="C23" s="15" t="s">
        <v>392</v>
      </c>
      <c r="D23" s="16">
        <v>39127</v>
      </c>
      <c r="E23" s="17" t="s">
        <v>67</v>
      </c>
      <c r="F23" s="17" t="s">
        <v>383</v>
      </c>
      <c r="G23" s="42">
        <v>11.83</v>
      </c>
      <c r="H23" s="42">
        <v>12.09</v>
      </c>
      <c r="I23" s="42">
        <v>11.94</v>
      </c>
      <c r="J23" s="43"/>
      <c r="K23" s="42">
        <v>11.77</v>
      </c>
      <c r="L23" s="42">
        <v>11.74</v>
      </c>
      <c r="M23" s="42">
        <v>12.09</v>
      </c>
      <c r="N23" s="78">
        <f>MAX(G23:I23,K23:M23)</f>
        <v>12.09</v>
      </c>
      <c r="O23" s="79" t="str">
        <f>IF(ISBLANK(N23),"",IF(N23&gt;=15.2,"KSM",IF(N23&gt;=14.2,"I A",IF(N23&gt;=13.2,"II A",IF(N23&gt;=12.2,"III A",IF(N23&gt;=11.2,"I JA",IF(N23&gt;=10.3,"II JA",IF(N23&gt;=9.7,"III JA"))))))))</f>
        <v>I JA</v>
      </c>
    </row>
    <row r="24" spans="1:15" ht="16.5" customHeight="1" x14ac:dyDescent="0.25">
      <c r="A24" s="41">
        <v>3</v>
      </c>
      <c r="B24" s="14" t="s">
        <v>395</v>
      </c>
      <c r="C24" s="15" t="s">
        <v>374</v>
      </c>
      <c r="D24" s="16">
        <v>39763</v>
      </c>
      <c r="E24" s="17" t="s">
        <v>67</v>
      </c>
      <c r="F24" s="17" t="s">
        <v>383</v>
      </c>
      <c r="G24" s="42">
        <v>10.63</v>
      </c>
      <c r="H24" s="42">
        <v>10.63</v>
      </c>
      <c r="I24" s="42">
        <v>10.52</v>
      </c>
      <c r="J24" s="43"/>
      <c r="K24" s="42" t="s">
        <v>498</v>
      </c>
      <c r="L24" s="42" t="s">
        <v>498</v>
      </c>
      <c r="M24" s="42">
        <v>10.94</v>
      </c>
      <c r="N24" s="78">
        <f>MAX(G24:I24,K24:M24)</f>
        <v>10.94</v>
      </c>
      <c r="O24" s="79" t="str">
        <f>IF(ISBLANK(N24),"",IF(N24&gt;=15.2,"KSM",IF(N24&gt;=14.2,"I A",IF(N24&gt;=13.2,"II A",IF(N24&gt;=12.2,"III A",IF(N24&gt;=11.2,"I JA",IF(N24&gt;=10.3,"II JA",IF(N24&gt;=9.7,"III JA"))))))))</f>
        <v>II JA</v>
      </c>
    </row>
    <row r="25" spans="1:15" ht="16.5" customHeight="1" x14ac:dyDescent="0.25">
      <c r="A25" s="41">
        <v>4</v>
      </c>
      <c r="B25" s="14" t="s">
        <v>109</v>
      </c>
      <c r="C25" s="15" t="s">
        <v>285</v>
      </c>
      <c r="D25" s="16">
        <v>39251</v>
      </c>
      <c r="E25" s="17" t="s">
        <v>282</v>
      </c>
      <c r="F25" s="17" t="s">
        <v>283</v>
      </c>
      <c r="G25" s="42">
        <v>10.23</v>
      </c>
      <c r="H25" s="42">
        <v>10.19</v>
      </c>
      <c r="I25" s="42" t="s">
        <v>498</v>
      </c>
      <c r="J25" s="43"/>
      <c r="K25" s="42">
        <v>10.4</v>
      </c>
      <c r="L25" s="42">
        <v>10.48</v>
      </c>
      <c r="M25" s="42">
        <v>10.79</v>
      </c>
      <c r="N25" s="78">
        <f>MAX(G25:I25,K25:M25)</f>
        <v>10.79</v>
      </c>
      <c r="O25" s="79" t="str">
        <f>IF(ISBLANK(N25),"",IF(N25&gt;=15.2,"KSM",IF(N25&gt;=14.2,"I A",IF(N25&gt;=13.2,"II A",IF(N25&gt;=12.2,"III A",IF(N25&gt;=11.2,"I JA",IF(N25&gt;=10.3,"II JA",IF(N25&gt;=9.7,"III JA"))))))))</f>
        <v>II JA</v>
      </c>
    </row>
  </sheetData>
  <sortState ref="A22:Y25">
    <sortCondition descending="1" ref="N22:N25"/>
  </sortState>
  <pageMargins left="0.69" right="0.75" top="1" bottom="0.81" header="0" footer="0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indexed="13"/>
  </sheetPr>
  <dimension ref="A1:O18"/>
  <sheetViews>
    <sheetView zoomScaleNormal="100" workbookViewId="0"/>
  </sheetViews>
  <sheetFormatPr defaultRowHeight="13.2" x14ac:dyDescent="0.25"/>
  <cols>
    <col min="1" max="1" width="5.33203125" customWidth="1"/>
    <col min="2" max="2" width="9.88671875" customWidth="1"/>
    <col min="3" max="3" width="14.109375" customWidth="1"/>
    <col min="4" max="4" width="10.6640625" customWidth="1"/>
    <col min="5" max="5" width="12.5546875" bestFit="1" customWidth="1"/>
    <col min="6" max="6" width="14" bestFit="1" customWidth="1"/>
    <col min="7" max="9" width="6.109375" customWidth="1"/>
    <col min="10" max="10" width="4" hidden="1" customWidth="1"/>
    <col min="11" max="13" width="6.109375" customWidth="1"/>
    <col min="14" max="14" width="6.5546875" customWidth="1"/>
    <col min="15" max="15" width="5.109375" bestFit="1" customWidth="1"/>
  </cols>
  <sheetData>
    <row r="1" spans="1:15" ht="17.399999999999999" x14ac:dyDescent="0.25">
      <c r="A1" s="1"/>
      <c r="B1" s="1"/>
      <c r="C1" s="1"/>
      <c r="D1" s="2" t="s">
        <v>41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7.399999999999999" x14ac:dyDescent="0.25">
      <c r="A2" s="1"/>
      <c r="B2" s="1"/>
      <c r="C2" s="1"/>
      <c r="D2" s="2" t="s">
        <v>27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25">
      <c r="A3" s="1" t="s">
        <v>0</v>
      </c>
      <c r="B3" s="1"/>
      <c r="C3" s="1"/>
      <c r="D3" s="1"/>
      <c r="E3" s="1"/>
      <c r="F3" s="3">
        <v>44951</v>
      </c>
      <c r="G3" s="1"/>
      <c r="H3" s="1"/>
      <c r="I3" s="1"/>
      <c r="J3" s="1"/>
      <c r="K3" s="1"/>
      <c r="L3" s="1"/>
      <c r="M3" s="1"/>
      <c r="N3" s="23"/>
    </row>
    <row r="4" spans="1:15" x14ac:dyDescent="0.25">
      <c r="A4" s="1"/>
      <c r="B4" s="1"/>
      <c r="C4" s="4" t="s">
        <v>26</v>
      </c>
      <c r="D4" s="4"/>
      <c r="E4" s="53" t="s">
        <v>38</v>
      </c>
      <c r="F4" s="4" t="s">
        <v>30</v>
      </c>
      <c r="G4" s="1"/>
      <c r="H4" s="1"/>
      <c r="I4" s="1"/>
      <c r="J4" s="1"/>
      <c r="K4" s="1"/>
      <c r="L4" s="1"/>
      <c r="M4" s="1"/>
      <c r="N4" s="1"/>
    </row>
    <row r="5" spans="1:15" x14ac:dyDescent="0.25">
      <c r="A5" s="1"/>
      <c r="B5" s="1"/>
      <c r="C5" s="1"/>
      <c r="D5" s="1"/>
      <c r="E5" s="1"/>
      <c r="F5" s="1"/>
      <c r="G5" s="36"/>
      <c r="H5" s="37"/>
      <c r="I5" s="37" t="s">
        <v>25</v>
      </c>
      <c r="J5" s="37"/>
      <c r="K5" s="37"/>
      <c r="L5" s="37"/>
      <c r="M5" s="38"/>
      <c r="N5" s="1"/>
    </row>
    <row r="6" spans="1:15" x14ac:dyDescent="0.25">
      <c r="A6" s="29" t="s">
        <v>494</v>
      </c>
      <c r="B6" s="31" t="s">
        <v>5</v>
      </c>
      <c r="C6" s="32" t="s">
        <v>6</v>
      </c>
      <c r="D6" s="29" t="s">
        <v>7</v>
      </c>
      <c r="E6" s="29" t="s">
        <v>8</v>
      </c>
      <c r="F6" s="29" t="s">
        <v>9</v>
      </c>
      <c r="G6" s="39" t="s">
        <v>2</v>
      </c>
      <c r="H6" s="39" t="s">
        <v>13</v>
      </c>
      <c r="I6" s="39" t="s">
        <v>14</v>
      </c>
      <c r="J6" s="40" t="s">
        <v>20</v>
      </c>
      <c r="K6" s="39" t="s">
        <v>15</v>
      </c>
      <c r="L6" s="39" t="s">
        <v>16</v>
      </c>
      <c r="M6" s="39" t="s">
        <v>17</v>
      </c>
      <c r="N6" s="40" t="s">
        <v>23</v>
      </c>
      <c r="O6" s="29" t="s">
        <v>19</v>
      </c>
    </row>
    <row r="7" spans="1:15" ht="16.5" customHeight="1" x14ac:dyDescent="0.25">
      <c r="A7" s="41">
        <v>1</v>
      </c>
      <c r="B7" s="14" t="s">
        <v>192</v>
      </c>
      <c r="C7" s="15" t="s">
        <v>193</v>
      </c>
      <c r="D7" s="16" t="s">
        <v>194</v>
      </c>
      <c r="E7" s="17" t="s">
        <v>67</v>
      </c>
      <c r="F7" s="17" t="s">
        <v>191</v>
      </c>
      <c r="G7" s="42">
        <v>11.05</v>
      </c>
      <c r="H7" s="42">
        <v>12.15</v>
      </c>
      <c r="I7" s="42">
        <v>11</v>
      </c>
      <c r="J7" s="43"/>
      <c r="K7" s="42">
        <v>12.01</v>
      </c>
      <c r="L7" s="42">
        <v>10.75</v>
      </c>
      <c r="M7" s="42">
        <v>12.04</v>
      </c>
      <c r="N7" s="75">
        <f t="shared" ref="N7:N16" si="0">MAX(G7:I7,K7:M7)</f>
        <v>12.15</v>
      </c>
      <c r="O7" s="76" t="str">
        <f t="shared" ref="O7:O15" si="1">IF(ISBLANK(N7),"",IF(N7&gt;=15.2,"KSM",IF(N7&gt;=13.2,"I A",IF(N7&gt;=11,"II A",IF(N7&gt;=9.5,"III A",IF(N7&gt;=8,"I JA",IF(N7&gt;=7.2,"II JA",IF(N7&gt;=6.5,"III JA"))))))))</f>
        <v>II A</v>
      </c>
    </row>
    <row r="8" spans="1:15" ht="16.5" customHeight="1" x14ac:dyDescent="0.25">
      <c r="A8" s="41">
        <v>2</v>
      </c>
      <c r="B8" s="14" t="s">
        <v>300</v>
      </c>
      <c r="C8" s="15" t="s">
        <v>301</v>
      </c>
      <c r="D8" s="16">
        <v>38737</v>
      </c>
      <c r="E8" s="17" t="s">
        <v>67</v>
      </c>
      <c r="F8" s="17" t="s">
        <v>302</v>
      </c>
      <c r="G8" s="42">
        <v>10.58</v>
      </c>
      <c r="H8" s="42">
        <v>10.84</v>
      </c>
      <c r="I8" s="42" t="s">
        <v>498</v>
      </c>
      <c r="J8" s="43"/>
      <c r="K8" s="42">
        <v>11</v>
      </c>
      <c r="L8" s="42">
        <v>11.18</v>
      </c>
      <c r="M8" s="42">
        <v>10.96</v>
      </c>
      <c r="N8" s="75">
        <f t="shared" si="0"/>
        <v>11.18</v>
      </c>
      <c r="O8" s="76" t="str">
        <f t="shared" si="1"/>
        <v>II A</v>
      </c>
    </row>
    <row r="9" spans="1:15" ht="16.5" customHeight="1" x14ac:dyDescent="0.25">
      <c r="A9" s="41">
        <v>3</v>
      </c>
      <c r="B9" s="14" t="s">
        <v>303</v>
      </c>
      <c r="C9" s="15" t="s">
        <v>304</v>
      </c>
      <c r="D9" s="16">
        <v>39561</v>
      </c>
      <c r="E9" s="17" t="s">
        <v>67</v>
      </c>
      <c r="F9" s="17" t="s">
        <v>302</v>
      </c>
      <c r="G9" s="42">
        <v>10.58</v>
      </c>
      <c r="H9" s="42">
        <v>11</v>
      </c>
      <c r="I9" s="42" t="s">
        <v>498</v>
      </c>
      <c r="J9" s="43"/>
      <c r="K9" s="42">
        <v>11.17</v>
      </c>
      <c r="L9" s="42" t="s">
        <v>498</v>
      </c>
      <c r="M9" s="42" t="s">
        <v>499</v>
      </c>
      <c r="N9" s="75">
        <f t="shared" si="0"/>
        <v>11.17</v>
      </c>
      <c r="O9" s="76" t="str">
        <f t="shared" si="1"/>
        <v>II A</v>
      </c>
    </row>
    <row r="10" spans="1:15" ht="16.5" customHeight="1" x14ac:dyDescent="0.25">
      <c r="A10" s="41">
        <v>4</v>
      </c>
      <c r="B10" s="14" t="s">
        <v>166</v>
      </c>
      <c r="C10" s="15" t="s">
        <v>358</v>
      </c>
      <c r="D10" s="16" t="s">
        <v>359</v>
      </c>
      <c r="E10" s="17" t="s">
        <v>67</v>
      </c>
      <c r="F10" s="17" t="s">
        <v>360</v>
      </c>
      <c r="G10" s="42">
        <v>11</v>
      </c>
      <c r="H10" s="42" t="s">
        <v>498</v>
      </c>
      <c r="I10" s="42" t="s">
        <v>498</v>
      </c>
      <c r="J10" s="43"/>
      <c r="K10" s="42" t="s">
        <v>498</v>
      </c>
      <c r="L10" s="42">
        <v>10.24</v>
      </c>
      <c r="M10" s="42">
        <v>10.61</v>
      </c>
      <c r="N10" s="75">
        <f t="shared" si="0"/>
        <v>11</v>
      </c>
      <c r="O10" s="76" t="str">
        <f t="shared" si="1"/>
        <v>II A</v>
      </c>
    </row>
    <row r="11" spans="1:15" ht="16.5" customHeight="1" x14ac:dyDescent="0.25">
      <c r="A11" s="41">
        <v>5</v>
      </c>
      <c r="B11" s="14" t="s">
        <v>364</v>
      </c>
      <c r="C11" s="15" t="s">
        <v>365</v>
      </c>
      <c r="D11" s="16" t="s">
        <v>366</v>
      </c>
      <c r="E11" s="17" t="s">
        <v>67</v>
      </c>
      <c r="F11" s="17" t="s">
        <v>360</v>
      </c>
      <c r="G11" s="42">
        <v>8</v>
      </c>
      <c r="H11" s="42">
        <v>8.0299999999999994</v>
      </c>
      <c r="I11" s="42">
        <v>7.97</v>
      </c>
      <c r="J11" s="43"/>
      <c r="K11" s="42">
        <v>7.96</v>
      </c>
      <c r="L11" s="42">
        <v>8.8800000000000008</v>
      </c>
      <c r="M11" s="42">
        <v>8.17</v>
      </c>
      <c r="N11" s="75">
        <f t="shared" si="0"/>
        <v>8.8800000000000008</v>
      </c>
      <c r="O11" s="76" t="str">
        <f t="shared" si="1"/>
        <v>I JA</v>
      </c>
    </row>
    <row r="12" spans="1:15" ht="16.5" customHeight="1" x14ac:dyDescent="0.25">
      <c r="A12" s="41">
        <v>6</v>
      </c>
      <c r="B12" s="14" t="s">
        <v>244</v>
      </c>
      <c r="C12" s="15" t="s">
        <v>245</v>
      </c>
      <c r="D12" s="16" t="s">
        <v>246</v>
      </c>
      <c r="E12" s="17" t="s">
        <v>221</v>
      </c>
      <c r="F12" s="17" t="s">
        <v>237</v>
      </c>
      <c r="G12" s="42">
        <v>8.15</v>
      </c>
      <c r="H12" s="42">
        <v>8.5500000000000007</v>
      </c>
      <c r="I12" s="42">
        <v>8.36</v>
      </c>
      <c r="J12" s="43"/>
      <c r="K12" s="42">
        <v>8.02</v>
      </c>
      <c r="L12" s="42">
        <v>8.1999999999999993</v>
      </c>
      <c r="M12" s="42">
        <v>8.36</v>
      </c>
      <c r="N12" s="75">
        <f t="shared" si="0"/>
        <v>8.5500000000000007</v>
      </c>
      <c r="O12" s="76" t="str">
        <f t="shared" si="1"/>
        <v>I JA</v>
      </c>
    </row>
    <row r="13" spans="1:15" ht="16.5" customHeight="1" x14ac:dyDescent="0.25">
      <c r="A13" s="41">
        <v>7</v>
      </c>
      <c r="B13" s="14" t="s">
        <v>234</v>
      </c>
      <c r="C13" s="15" t="s">
        <v>235</v>
      </c>
      <c r="D13" s="16" t="s">
        <v>236</v>
      </c>
      <c r="E13" s="17" t="s">
        <v>221</v>
      </c>
      <c r="F13" s="17" t="s">
        <v>237</v>
      </c>
      <c r="G13" s="42">
        <v>7.82</v>
      </c>
      <c r="H13" s="42" t="s">
        <v>500</v>
      </c>
      <c r="I13" s="42">
        <v>8.25</v>
      </c>
      <c r="J13" s="43"/>
      <c r="K13" s="42">
        <v>8</v>
      </c>
      <c r="L13" s="42">
        <v>7.94</v>
      </c>
      <c r="M13" s="42">
        <v>8.5</v>
      </c>
      <c r="N13" s="75">
        <f t="shared" si="0"/>
        <v>8.5</v>
      </c>
      <c r="O13" s="76" t="str">
        <f t="shared" si="1"/>
        <v>I JA</v>
      </c>
    </row>
    <row r="14" spans="1:15" ht="16.5" customHeight="1" x14ac:dyDescent="0.25">
      <c r="A14" s="41">
        <v>8</v>
      </c>
      <c r="B14" s="14" t="s">
        <v>51</v>
      </c>
      <c r="C14" s="15" t="s">
        <v>249</v>
      </c>
      <c r="D14" s="16" t="s">
        <v>250</v>
      </c>
      <c r="E14" s="17" t="s">
        <v>221</v>
      </c>
      <c r="F14" s="17" t="s">
        <v>222</v>
      </c>
      <c r="G14" s="42">
        <v>7.13</v>
      </c>
      <c r="H14" s="42">
        <v>7.04</v>
      </c>
      <c r="I14" s="42">
        <v>7.66</v>
      </c>
      <c r="J14" s="43"/>
      <c r="K14" s="42">
        <v>6.97</v>
      </c>
      <c r="L14" s="42">
        <v>6.73</v>
      </c>
      <c r="M14" s="42">
        <v>7.22</v>
      </c>
      <c r="N14" s="75">
        <f t="shared" si="0"/>
        <v>7.66</v>
      </c>
      <c r="O14" s="76" t="str">
        <f t="shared" si="1"/>
        <v>II JA</v>
      </c>
    </row>
    <row r="15" spans="1:15" ht="16.5" customHeight="1" x14ac:dyDescent="0.25">
      <c r="A15" s="41">
        <v>9</v>
      </c>
      <c r="B15" s="14" t="s">
        <v>51</v>
      </c>
      <c r="C15" s="15" t="s">
        <v>247</v>
      </c>
      <c r="D15" s="16" t="s">
        <v>248</v>
      </c>
      <c r="E15" s="17" t="s">
        <v>221</v>
      </c>
      <c r="F15" s="17" t="s">
        <v>237</v>
      </c>
      <c r="G15" s="42">
        <v>6.27</v>
      </c>
      <c r="H15" s="42">
        <v>6.76</v>
      </c>
      <c r="I15" s="42">
        <v>6.51</v>
      </c>
      <c r="J15" s="43"/>
      <c r="K15" s="42"/>
      <c r="L15" s="42"/>
      <c r="M15" s="42"/>
      <c r="N15" s="75">
        <f t="shared" si="0"/>
        <v>6.76</v>
      </c>
      <c r="O15" s="76" t="str">
        <f t="shared" si="1"/>
        <v>III JA</v>
      </c>
    </row>
    <row r="16" spans="1:15" ht="16.5" customHeight="1" x14ac:dyDescent="0.25">
      <c r="A16" s="41">
        <v>10</v>
      </c>
      <c r="B16" s="14" t="s">
        <v>51</v>
      </c>
      <c r="C16" s="15" t="s">
        <v>232</v>
      </c>
      <c r="D16" s="16" t="s">
        <v>233</v>
      </c>
      <c r="E16" s="17" t="s">
        <v>221</v>
      </c>
      <c r="F16" s="17" t="s">
        <v>222</v>
      </c>
      <c r="G16" s="42">
        <v>6.22</v>
      </c>
      <c r="H16" s="42">
        <v>6.22</v>
      </c>
      <c r="I16" s="42">
        <v>5.45</v>
      </c>
      <c r="J16" s="43"/>
      <c r="K16" s="42"/>
      <c r="L16" s="42"/>
      <c r="M16" s="42"/>
      <c r="N16" s="75">
        <f t="shared" si="0"/>
        <v>6.22</v>
      </c>
      <c r="O16" s="76"/>
    </row>
    <row r="17" spans="1:15" ht="16.5" customHeight="1" x14ac:dyDescent="0.25">
      <c r="A17" s="41"/>
      <c r="B17" s="14" t="s">
        <v>361</v>
      </c>
      <c r="C17" s="15" t="s">
        <v>362</v>
      </c>
      <c r="D17" s="16" t="s">
        <v>363</v>
      </c>
      <c r="E17" s="17" t="s">
        <v>67</v>
      </c>
      <c r="F17" s="17" t="s">
        <v>360</v>
      </c>
      <c r="G17" s="42"/>
      <c r="H17" s="42"/>
      <c r="I17" s="42"/>
      <c r="J17" s="43"/>
      <c r="K17" s="42"/>
      <c r="L17" s="42"/>
      <c r="M17" s="42"/>
      <c r="N17" s="75" t="s">
        <v>493</v>
      </c>
      <c r="O17" s="76"/>
    </row>
    <row r="18" spans="1:15" x14ac:dyDescent="0.25">
      <c r="N18" s="77"/>
      <c r="O18" s="77"/>
    </row>
  </sheetData>
  <sortState ref="A7:O17">
    <sortCondition descending="1" ref="N7:N17"/>
  </sortState>
  <pageMargins left="0.69" right="0.75" top="1" bottom="0.81" header="0" footer="0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indexed="13"/>
  </sheetPr>
  <dimension ref="A1:O14"/>
  <sheetViews>
    <sheetView zoomScaleNormal="100" workbookViewId="0"/>
  </sheetViews>
  <sheetFormatPr defaultRowHeight="13.2" x14ac:dyDescent="0.25"/>
  <cols>
    <col min="1" max="1" width="5.6640625" customWidth="1"/>
    <col min="2" max="2" width="9.88671875" customWidth="1"/>
    <col min="3" max="3" width="10.44140625" customWidth="1"/>
    <col min="4" max="4" width="10.88671875" customWidth="1"/>
    <col min="5" max="5" width="14.88671875" customWidth="1"/>
    <col min="6" max="6" width="23.109375" customWidth="1"/>
    <col min="7" max="9" width="6.109375" customWidth="1"/>
    <col min="10" max="10" width="4" hidden="1" customWidth="1"/>
    <col min="11" max="13" width="6.109375" customWidth="1"/>
    <col min="14" max="14" width="6.5546875" customWidth="1"/>
    <col min="15" max="15" width="6.44140625" customWidth="1"/>
  </cols>
  <sheetData>
    <row r="1" spans="1:15" ht="17.399999999999999" x14ac:dyDescent="0.25">
      <c r="A1" s="1"/>
      <c r="B1" s="1"/>
      <c r="C1" s="1"/>
      <c r="D1" s="2" t="s">
        <v>41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7.399999999999999" x14ac:dyDescent="0.25">
      <c r="A2" s="1"/>
      <c r="B2" s="1"/>
      <c r="C2" s="1"/>
      <c r="D2" s="2" t="s">
        <v>27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25">
      <c r="A3" s="1" t="s">
        <v>0</v>
      </c>
      <c r="B3" s="1"/>
      <c r="C3" s="1"/>
      <c r="D3" s="1"/>
      <c r="E3" s="1"/>
      <c r="F3" s="3">
        <v>44951</v>
      </c>
      <c r="G3" s="1"/>
      <c r="H3" s="1"/>
      <c r="I3" s="1"/>
      <c r="J3" s="1"/>
      <c r="K3" s="1"/>
      <c r="L3" s="1"/>
      <c r="M3" s="1"/>
      <c r="N3" s="23"/>
    </row>
    <row r="4" spans="1:15" x14ac:dyDescent="0.25">
      <c r="A4" s="1"/>
      <c r="B4" s="1"/>
      <c r="C4" s="4" t="s">
        <v>26</v>
      </c>
      <c r="D4" s="4"/>
      <c r="E4" s="53" t="s">
        <v>37</v>
      </c>
      <c r="F4" s="4" t="s">
        <v>31</v>
      </c>
      <c r="G4" s="1"/>
      <c r="H4" s="1"/>
      <c r="I4" s="1"/>
      <c r="J4" s="1"/>
      <c r="K4" s="1"/>
      <c r="L4" s="1"/>
      <c r="M4" s="1"/>
      <c r="N4" s="1"/>
    </row>
    <row r="5" spans="1:15" x14ac:dyDescent="0.25">
      <c r="A5" s="1"/>
      <c r="B5" s="1"/>
      <c r="C5" s="1"/>
      <c r="D5" s="1"/>
      <c r="E5" s="1"/>
      <c r="F5" s="1"/>
      <c r="G5" s="36"/>
      <c r="H5" s="37"/>
      <c r="I5" s="37" t="s">
        <v>25</v>
      </c>
      <c r="J5" s="37"/>
      <c r="K5" s="37"/>
      <c r="L5" s="37"/>
      <c r="M5" s="38"/>
      <c r="N5" s="1"/>
    </row>
    <row r="6" spans="1:15" x14ac:dyDescent="0.25">
      <c r="A6" s="29" t="s">
        <v>494</v>
      </c>
      <c r="B6" s="31" t="s">
        <v>5</v>
      </c>
      <c r="C6" s="32" t="s">
        <v>6</v>
      </c>
      <c r="D6" s="29" t="s">
        <v>7</v>
      </c>
      <c r="E6" s="29" t="s">
        <v>8</v>
      </c>
      <c r="F6" s="29" t="s">
        <v>9</v>
      </c>
      <c r="G6" s="39" t="s">
        <v>2</v>
      </c>
      <c r="H6" s="39" t="s">
        <v>13</v>
      </c>
      <c r="I6" s="39" t="s">
        <v>14</v>
      </c>
      <c r="J6" s="40" t="s">
        <v>20</v>
      </c>
      <c r="K6" s="39" t="s">
        <v>15</v>
      </c>
      <c r="L6" s="39" t="s">
        <v>16</v>
      </c>
      <c r="M6" s="39" t="s">
        <v>17</v>
      </c>
      <c r="N6" s="40" t="s">
        <v>23</v>
      </c>
      <c r="O6" s="29" t="s">
        <v>19</v>
      </c>
    </row>
    <row r="7" spans="1:15" ht="16.5" customHeight="1" x14ac:dyDescent="0.25">
      <c r="A7" s="41">
        <v>1</v>
      </c>
      <c r="B7" s="14" t="s">
        <v>367</v>
      </c>
      <c r="C7" s="15" t="s">
        <v>368</v>
      </c>
      <c r="D7" s="16" t="s">
        <v>369</v>
      </c>
      <c r="E7" s="17" t="s">
        <v>67</v>
      </c>
      <c r="F7" s="17" t="s">
        <v>360</v>
      </c>
      <c r="G7" s="42">
        <v>12.01</v>
      </c>
      <c r="H7" s="42">
        <v>12.28</v>
      </c>
      <c r="I7" s="42" t="s">
        <v>498</v>
      </c>
      <c r="J7" s="43"/>
      <c r="K7" s="42">
        <v>12.79</v>
      </c>
      <c r="L7" s="42">
        <v>12.97</v>
      </c>
      <c r="M7" s="42">
        <v>12.72</v>
      </c>
      <c r="N7" s="75">
        <f t="shared" ref="N7:N13" si="0">MAX(G7:I7,K7:M7)</f>
        <v>12.97</v>
      </c>
      <c r="O7" s="76" t="str">
        <f t="shared" ref="O7:O13" si="1">IF(ISBLANK(N7),"",IF(N7&lt;9.5,"",IF(N7&gt;=18.2,"KSM",IF(N7&gt;=16.5,"I A",IF(N7&gt;=14.4,"II A",IF(N7&gt;=12.3,"III A",IF(N7&gt;=10.7,"I JA",IF(N7&gt;=9.5,"II JA"))))))))</f>
        <v>III A</v>
      </c>
    </row>
    <row r="8" spans="1:15" ht="16.5" customHeight="1" x14ac:dyDescent="0.25">
      <c r="A8" s="41">
        <v>2</v>
      </c>
      <c r="B8" s="14" t="s">
        <v>305</v>
      </c>
      <c r="C8" s="15" t="s">
        <v>306</v>
      </c>
      <c r="D8" s="16">
        <v>39082</v>
      </c>
      <c r="E8" s="17" t="s">
        <v>67</v>
      </c>
      <c r="F8" s="17" t="s">
        <v>302</v>
      </c>
      <c r="G8" s="42">
        <v>11.96</v>
      </c>
      <c r="H8" s="42">
        <v>12.16</v>
      </c>
      <c r="I8" s="42">
        <v>12.47</v>
      </c>
      <c r="J8" s="43"/>
      <c r="K8" s="42">
        <v>12.24</v>
      </c>
      <c r="L8" s="42">
        <v>12.28</v>
      </c>
      <c r="M8" s="42" t="s">
        <v>498</v>
      </c>
      <c r="N8" s="75">
        <f t="shared" si="0"/>
        <v>12.47</v>
      </c>
      <c r="O8" s="76" t="str">
        <f t="shared" si="1"/>
        <v>III A</v>
      </c>
    </row>
    <row r="9" spans="1:15" ht="16.5" customHeight="1" x14ac:dyDescent="0.25">
      <c r="A9" s="41">
        <v>3</v>
      </c>
      <c r="B9" s="14" t="s">
        <v>129</v>
      </c>
      <c r="C9" s="15" t="s">
        <v>436</v>
      </c>
      <c r="D9" s="16">
        <v>39222</v>
      </c>
      <c r="E9" s="17" t="s">
        <v>429</v>
      </c>
      <c r="F9" s="17" t="s">
        <v>430</v>
      </c>
      <c r="G9" s="42">
        <v>9.82</v>
      </c>
      <c r="H9" s="42">
        <v>10.205</v>
      </c>
      <c r="I9" s="42" t="s">
        <v>498</v>
      </c>
      <c r="J9" s="43"/>
      <c r="K9" s="42">
        <v>10.56</v>
      </c>
      <c r="L9" s="42">
        <v>10.28</v>
      </c>
      <c r="M9" s="42">
        <v>10.9</v>
      </c>
      <c r="N9" s="75">
        <f t="shared" si="0"/>
        <v>10.9</v>
      </c>
      <c r="O9" s="76" t="str">
        <f t="shared" si="1"/>
        <v>I JA</v>
      </c>
    </row>
    <row r="10" spans="1:15" ht="16.5" customHeight="1" x14ac:dyDescent="0.25">
      <c r="A10" s="41">
        <v>4</v>
      </c>
      <c r="B10" s="14" t="s">
        <v>472</v>
      </c>
      <c r="C10" s="15" t="s">
        <v>473</v>
      </c>
      <c r="D10" s="16" t="s">
        <v>288</v>
      </c>
      <c r="E10" s="17" t="s">
        <v>282</v>
      </c>
      <c r="F10" s="17" t="s">
        <v>467</v>
      </c>
      <c r="G10" s="42">
        <v>8.6999999999999993</v>
      </c>
      <c r="H10" s="42">
        <v>8.6</v>
      </c>
      <c r="I10" s="42">
        <v>8.34</v>
      </c>
      <c r="J10" s="43"/>
      <c r="K10" s="42">
        <v>8.43</v>
      </c>
      <c r="L10" s="42">
        <v>8.8000000000000007</v>
      </c>
      <c r="M10" s="42">
        <v>8.93</v>
      </c>
      <c r="N10" s="75">
        <f t="shared" si="0"/>
        <v>8.93</v>
      </c>
      <c r="O10" s="76" t="str">
        <f t="shared" si="1"/>
        <v/>
      </c>
    </row>
    <row r="11" spans="1:15" ht="16.5" customHeight="1" x14ac:dyDescent="0.25">
      <c r="A11" s="41">
        <v>5</v>
      </c>
      <c r="B11" s="14" t="s">
        <v>226</v>
      </c>
      <c r="C11" s="15" t="s">
        <v>227</v>
      </c>
      <c r="D11" s="16" t="s">
        <v>228</v>
      </c>
      <c r="E11" s="17" t="s">
        <v>221</v>
      </c>
      <c r="F11" s="17" t="s">
        <v>222</v>
      </c>
      <c r="G11" s="42">
        <v>7.92</v>
      </c>
      <c r="H11" s="42">
        <v>7.53</v>
      </c>
      <c r="I11" s="42">
        <v>8.74</v>
      </c>
      <c r="J11" s="43"/>
      <c r="K11" s="42">
        <v>8.68</v>
      </c>
      <c r="L11" s="42">
        <v>8.77</v>
      </c>
      <c r="M11" s="42">
        <v>8.52</v>
      </c>
      <c r="N11" s="75">
        <f t="shared" si="0"/>
        <v>8.77</v>
      </c>
      <c r="O11" s="76" t="str">
        <f t="shared" si="1"/>
        <v/>
      </c>
    </row>
    <row r="12" spans="1:15" ht="16.5" customHeight="1" x14ac:dyDescent="0.25">
      <c r="A12" s="41">
        <v>6</v>
      </c>
      <c r="B12" s="14" t="s">
        <v>229</v>
      </c>
      <c r="C12" s="15" t="s">
        <v>230</v>
      </c>
      <c r="D12" s="16" t="s">
        <v>231</v>
      </c>
      <c r="E12" s="17" t="s">
        <v>221</v>
      </c>
      <c r="F12" s="17" t="s">
        <v>222</v>
      </c>
      <c r="G12" s="42">
        <v>7.21</v>
      </c>
      <c r="H12" s="42">
        <v>7.61</v>
      </c>
      <c r="I12" s="42">
        <v>7.4</v>
      </c>
      <c r="J12" s="43"/>
      <c r="K12" s="42">
        <v>7.22</v>
      </c>
      <c r="L12" s="42" t="s">
        <v>498</v>
      </c>
      <c r="M12" s="42" t="s">
        <v>498</v>
      </c>
      <c r="N12" s="75">
        <f t="shared" si="0"/>
        <v>7.61</v>
      </c>
      <c r="O12" s="76" t="str">
        <f t="shared" si="1"/>
        <v/>
      </c>
    </row>
    <row r="13" spans="1:15" ht="16.5" customHeight="1" x14ac:dyDescent="0.25">
      <c r="A13" s="41" t="s">
        <v>39</v>
      </c>
      <c r="B13" s="14" t="s">
        <v>188</v>
      </c>
      <c r="C13" s="15" t="s">
        <v>189</v>
      </c>
      <c r="D13" s="16" t="s">
        <v>190</v>
      </c>
      <c r="E13" s="17" t="s">
        <v>67</v>
      </c>
      <c r="F13" s="17" t="s">
        <v>191</v>
      </c>
      <c r="G13" s="42">
        <v>8.15</v>
      </c>
      <c r="H13" s="42">
        <v>7.94</v>
      </c>
      <c r="I13" s="42">
        <v>7.45</v>
      </c>
      <c r="J13" s="43" t="s">
        <v>39</v>
      </c>
      <c r="K13" s="42"/>
      <c r="L13" s="42"/>
      <c r="M13" s="42"/>
      <c r="N13" s="75">
        <f t="shared" si="0"/>
        <v>8.15</v>
      </c>
      <c r="O13" s="76" t="str">
        <f t="shared" si="1"/>
        <v/>
      </c>
    </row>
    <row r="14" spans="1:15" ht="16.5" customHeight="1" x14ac:dyDescent="0.25">
      <c r="A14" s="41"/>
      <c r="B14" s="14" t="s">
        <v>297</v>
      </c>
      <c r="C14" s="15" t="s">
        <v>298</v>
      </c>
      <c r="D14" s="16">
        <v>38927</v>
      </c>
      <c r="E14" s="17" t="s">
        <v>67</v>
      </c>
      <c r="F14" s="17" t="s">
        <v>299</v>
      </c>
      <c r="G14" s="42"/>
      <c r="H14" s="42"/>
      <c r="I14" s="42"/>
      <c r="J14" s="43"/>
      <c r="K14" s="42"/>
      <c r="L14" s="42"/>
      <c r="M14" s="42"/>
      <c r="N14" s="75" t="s">
        <v>493</v>
      </c>
      <c r="O14" s="76"/>
    </row>
  </sheetData>
  <sortState ref="A7:O14">
    <sortCondition descending="1" ref="N7:N14"/>
  </sortState>
  <pageMargins left="0.69" right="0.75" top="1" bottom="0.81" header="0" footer="0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N19"/>
  <sheetViews>
    <sheetView tabSelected="1" workbookViewId="0">
      <selection activeCell="P20" sqref="P20"/>
    </sheetView>
  </sheetViews>
  <sheetFormatPr defaultRowHeight="13.2" x14ac:dyDescent="0.25"/>
  <cols>
    <col min="1" max="1" width="5.109375" customWidth="1"/>
    <col min="2" max="2" width="5.33203125" customWidth="1"/>
    <col min="3" max="3" width="11.6640625" customWidth="1"/>
    <col min="4" max="4" width="12" customWidth="1"/>
    <col min="5" max="5" width="10.33203125" customWidth="1"/>
    <col min="6" max="6" width="16.5546875" bestFit="1" customWidth="1"/>
    <col min="7" max="7" width="24.6640625" bestFit="1" customWidth="1"/>
    <col min="8" max="8" width="9.109375" bestFit="1" customWidth="1"/>
    <col min="9" max="9" width="7" bestFit="1" customWidth="1"/>
    <col min="10" max="10" width="4.109375" bestFit="1" customWidth="1"/>
  </cols>
  <sheetData>
    <row r="1" spans="1:14" ht="17.399999999999999" x14ac:dyDescent="0.25">
      <c r="A1" s="1"/>
      <c r="B1" s="1"/>
      <c r="C1" s="1"/>
      <c r="D1" s="2" t="s">
        <v>41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7.399999999999999" x14ac:dyDescent="0.25">
      <c r="A2" s="1"/>
      <c r="B2" s="1"/>
      <c r="C2" s="1"/>
      <c r="D2" s="2" t="s">
        <v>27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 t="s">
        <v>0</v>
      </c>
      <c r="B3" s="1"/>
      <c r="C3" s="1"/>
      <c r="D3" s="1"/>
      <c r="E3" s="1"/>
      <c r="F3" s="1"/>
      <c r="G3" s="3">
        <v>44951</v>
      </c>
    </row>
    <row r="4" spans="1:14" x14ac:dyDescent="0.25">
      <c r="A4" s="1"/>
      <c r="B4" s="1"/>
      <c r="C4" s="1"/>
      <c r="D4" s="1"/>
      <c r="E4" s="1"/>
      <c r="F4" s="1"/>
      <c r="G4" s="1"/>
      <c r="H4" s="1"/>
    </row>
    <row r="5" spans="1:14" x14ac:dyDescent="0.25">
      <c r="A5" s="1"/>
      <c r="B5" s="1"/>
      <c r="C5" s="61" t="s">
        <v>462</v>
      </c>
      <c r="D5" s="4"/>
      <c r="E5" s="4" t="s">
        <v>30</v>
      </c>
      <c r="F5" s="5"/>
      <c r="G5" s="6"/>
      <c r="H5" s="1"/>
    </row>
    <row r="6" spans="1:14" x14ac:dyDescent="0.25">
      <c r="A6" s="1"/>
      <c r="B6" s="1"/>
      <c r="C6" s="1"/>
      <c r="D6" s="1"/>
      <c r="E6" s="1"/>
      <c r="F6" s="1"/>
      <c r="G6" s="1"/>
      <c r="H6" s="1"/>
    </row>
    <row r="7" spans="1:14" x14ac:dyDescent="0.25">
      <c r="A7" s="29" t="s">
        <v>494</v>
      </c>
      <c r="B7" s="30" t="s">
        <v>18</v>
      </c>
      <c r="C7" s="31" t="s">
        <v>5</v>
      </c>
      <c r="D7" s="32" t="s">
        <v>6</v>
      </c>
      <c r="E7" s="29" t="s">
        <v>7</v>
      </c>
      <c r="F7" s="29" t="s">
        <v>8</v>
      </c>
      <c r="G7" s="29" t="s">
        <v>9</v>
      </c>
      <c r="H7" s="29" t="s">
        <v>10</v>
      </c>
      <c r="I7" s="50" t="s">
        <v>19</v>
      </c>
    </row>
    <row r="8" spans="1:14" ht="17.25" customHeight="1" x14ac:dyDescent="0.25">
      <c r="A8" s="20">
        <v>1</v>
      </c>
      <c r="B8" s="30">
        <v>97</v>
      </c>
      <c r="C8" s="14" t="s">
        <v>427</v>
      </c>
      <c r="D8" s="15" t="s">
        <v>478</v>
      </c>
      <c r="E8" s="16">
        <v>39187</v>
      </c>
      <c r="F8" s="17" t="s">
        <v>476</v>
      </c>
      <c r="G8" s="17" t="s">
        <v>479</v>
      </c>
      <c r="H8" s="26">
        <v>7.6012731481481478E-3</v>
      </c>
      <c r="I8" s="19" t="str">
        <f>IF(ISBLANK(H8),"",IF(H8&gt;0.00960648148148148,"",IF(H8&lt;=0.00671296296296296,"I A",IF(H8&lt;=0.00740740740740741,"II A",IF(H8&lt;=0.00815972222222222,"III A",IF(H8&lt;=0.00885416666666667,"I JA",IF(H8&lt;=0.00931712962962963,"II JA",IF(H8&lt;=0.00960648148148148,"III JA"))))))))</f>
        <v>III A</v>
      </c>
    </row>
    <row r="9" spans="1:14" ht="17.25" customHeight="1" x14ac:dyDescent="0.25">
      <c r="A9" s="20">
        <v>2</v>
      </c>
      <c r="B9" s="30">
        <v>84</v>
      </c>
      <c r="C9" s="14" t="s">
        <v>286</v>
      </c>
      <c r="D9" s="15" t="s">
        <v>287</v>
      </c>
      <c r="E9" s="16" t="s">
        <v>288</v>
      </c>
      <c r="F9" s="17" t="s">
        <v>296</v>
      </c>
      <c r="G9" s="17" t="s">
        <v>289</v>
      </c>
      <c r="H9" s="26">
        <v>7.7574074074074082E-3</v>
      </c>
      <c r="I9" s="19" t="str">
        <f>IF(ISBLANK(H9),"",IF(H9&gt;0.00960648148148148,"",IF(H9&lt;=0.00671296296296296,"I A",IF(H9&lt;=0.00740740740740741,"II A",IF(H9&lt;=0.00815972222222222,"III A",IF(H9&lt;=0.00885416666666667,"I JA",IF(H9&lt;=0.00931712962962963,"II JA",IF(H9&lt;=0.00960648148148148,"III JA"))))))))</f>
        <v>III A</v>
      </c>
    </row>
    <row r="10" spans="1:14" ht="17.25" customHeight="1" x14ac:dyDescent="0.25">
      <c r="A10" s="20">
        <v>3</v>
      </c>
      <c r="B10" s="30">
        <v>38</v>
      </c>
      <c r="C10" s="14" t="s">
        <v>241</v>
      </c>
      <c r="D10" s="15" t="s">
        <v>242</v>
      </c>
      <c r="E10" s="16" t="s">
        <v>243</v>
      </c>
      <c r="F10" s="17" t="s">
        <v>221</v>
      </c>
      <c r="G10" s="17" t="s">
        <v>237</v>
      </c>
      <c r="H10" s="26">
        <v>7.8159722222222224E-3</v>
      </c>
      <c r="I10" s="19" t="str">
        <f>IF(ISBLANK(H10),"",IF(H10&gt;0.00960648148148148,"",IF(H10&lt;=0.00671296296296296,"I A",IF(H10&lt;=0.00740740740740741,"II A",IF(H10&lt;=0.00815972222222222,"III A",IF(H10&lt;=0.00885416666666667,"I JA",IF(H10&lt;=0.00931712962962963,"II JA",IF(H10&lt;=0.00960648148148148,"III JA"))))))))</f>
        <v>III A</v>
      </c>
    </row>
    <row r="11" spans="1:14" ht="17.25" customHeight="1" x14ac:dyDescent="0.25">
      <c r="A11" s="20">
        <v>4</v>
      </c>
      <c r="B11" s="30">
        <v>39</v>
      </c>
      <c r="C11" s="14" t="s">
        <v>238</v>
      </c>
      <c r="D11" s="15" t="s">
        <v>239</v>
      </c>
      <c r="E11" s="16" t="s">
        <v>240</v>
      </c>
      <c r="F11" s="17" t="s">
        <v>221</v>
      </c>
      <c r="G11" s="17" t="s">
        <v>237</v>
      </c>
      <c r="H11" s="26">
        <v>7.8829861111111114E-3</v>
      </c>
      <c r="I11" s="19" t="str">
        <f>IF(ISBLANK(H11),"",IF(H11&gt;0.00960648148148148,"",IF(H11&lt;=0.00671296296296296,"I A",IF(H11&lt;=0.00740740740740741,"II A",IF(H11&lt;=0.00815972222222222,"III A",IF(H11&lt;=0.00885416666666667,"I JA",IF(H11&lt;=0.00931712962962963,"II JA",IF(H11&lt;=0.00960648148148148,"III JA"))))))))</f>
        <v>III A</v>
      </c>
    </row>
    <row r="12" spans="1:14" x14ac:dyDescent="0.25">
      <c r="A12" s="1"/>
      <c r="B12" s="1"/>
      <c r="C12" s="61" t="s">
        <v>463</v>
      </c>
      <c r="D12" s="1"/>
      <c r="E12" s="1"/>
      <c r="F12" s="1"/>
      <c r="G12" s="1"/>
      <c r="H12" s="1"/>
    </row>
    <row r="13" spans="1:14" ht="17.25" customHeight="1" x14ac:dyDescent="0.25">
      <c r="A13" s="20"/>
      <c r="B13" s="30">
        <v>96</v>
      </c>
      <c r="C13" s="14" t="s">
        <v>474</v>
      </c>
      <c r="D13" s="15" t="s">
        <v>475</v>
      </c>
      <c r="E13" s="16">
        <v>37488</v>
      </c>
      <c r="F13" s="17" t="s">
        <v>476</v>
      </c>
      <c r="G13" s="17" t="s">
        <v>477</v>
      </c>
      <c r="H13" s="28">
        <v>1.184375E-2</v>
      </c>
      <c r="I13" s="22" t="str">
        <f>IF(ISBLANK(H13),"",IF(H13&gt;0.0125,"",IF(H13&lt;=0.00943287037037037,"SM",IF(H13&lt;=0.0102430555555556,"KSM",IF(H13&lt;=0.0107060185185185,"I A",IF(H13&lt;=0.0115162037037037,"II A",IF(H13&lt;=0.0125,"III A")))))))</f>
        <v>III A</v>
      </c>
    </row>
    <row r="14" spans="1:14" ht="17.25" customHeight="1" x14ac:dyDescent="0.25">
      <c r="A14" s="55"/>
      <c r="B14" s="73"/>
      <c r="C14" s="23"/>
      <c r="D14" s="6"/>
      <c r="E14" s="51"/>
      <c r="F14" s="52"/>
      <c r="G14" s="52"/>
      <c r="H14" s="72"/>
      <c r="I14" s="72"/>
    </row>
    <row r="15" spans="1:14" x14ac:dyDescent="0.25">
      <c r="A15" s="1"/>
      <c r="B15" s="1"/>
      <c r="C15" s="61" t="s">
        <v>463</v>
      </c>
      <c r="D15" s="4"/>
      <c r="E15" s="4" t="s">
        <v>31</v>
      </c>
      <c r="F15" s="5"/>
      <c r="G15" s="6"/>
      <c r="H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</row>
    <row r="17" spans="1:9" x14ac:dyDescent="0.25">
      <c r="A17" s="29" t="s">
        <v>494</v>
      </c>
      <c r="B17" s="30" t="s">
        <v>18</v>
      </c>
      <c r="C17" s="31" t="s">
        <v>5</v>
      </c>
      <c r="D17" s="32" t="s">
        <v>6</v>
      </c>
      <c r="E17" s="29" t="s">
        <v>7</v>
      </c>
      <c r="F17" s="29" t="s">
        <v>8</v>
      </c>
      <c r="G17" s="29" t="s">
        <v>9</v>
      </c>
      <c r="H17" s="29" t="s">
        <v>10</v>
      </c>
      <c r="I17" s="50" t="s">
        <v>19</v>
      </c>
    </row>
    <row r="18" spans="1:9" ht="17.25" customHeight="1" x14ac:dyDescent="0.25">
      <c r="A18" s="13">
        <v>1</v>
      </c>
      <c r="B18" s="30">
        <v>83</v>
      </c>
      <c r="C18" s="14" t="s">
        <v>293</v>
      </c>
      <c r="D18" s="15" t="s">
        <v>294</v>
      </c>
      <c r="E18" s="16" t="s">
        <v>295</v>
      </c>
      <c r="F18" s="17" t="s">
        <v>296</v>
      </c>
      <c r="G18" s="17" t="s">
        <v>289</v>
      </c>
      <c r="H18" s="26">
        <v>1.1209722222222223E-2</v>
      </c>
      <c r="I18" s="19" t="str">
        <f>IF(ISBLANK(H18),"",IF(H18&lt;=0.00885416666666667,"KSM",IF(H18&lt;=0.00943287037037037,"I A",IF(H18&lt;=0.0101851851851852,"II A",IF(H18&lt;=0.0113773148148148,"III A",IF(H18&lt;=0.0125925925925926,"I JA",IF(H18&lt;=0.0135416666666667,"II JA",IF(H18&lt;=0.0143518518518519,"III JA",))))))))</f>
        <v>III A</v>
      </c>
    </row>
    <row r="19" spans="1:9" ht="17.25" customHeight="1" x14ac:dyDescent="0.25">
      <c r="A19" s="13">
        <v>2</v>
      </c>
      <c r="B19" s="30">
        <v>85</v>
      </c>
      <c r="C19" s="14" t="s">
        <v>290</v>
      </c>
      <c r="D19" s="15" t="s">
        <v>291</v>
      </c>
      <c r="E19" s="16" t="s">
        <v>292</v>
      </c>
      <c r="F19" s="17" t="s">
        <v>296</v>
      </c>
      <c r="G19" s="17" t="s">
        <v>289</v>
      </c>
      <c r="H19" s="26">
        <v>1.1971643518518517E-2</v>
      </c>
      <c r="I19" s="19" t="str">
        <f>IF(ISBLANK(H19),"",IF(H19&lt;=0.00885416666666667,"KSM",IF(H19&lt;=0.00943287037037037,"I A",IF(H19&lt;=0.0101851851851852,"II A",IF(H19&lt;=0.0113773148148148,"III A",IF(H19&lt;=0.0125925925925926,"I JA",IF(H19&lt;=0.0135416666666667,"II JA",IF(H19&lt;=0.0143518518518519,"III JA",))))))))</f>
        <v>I JA</v>
      </c>
    </row>
  </sheetData>
  <sortState ref="A8:N11">
    <sortCondition ref="A8:A11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3"/>
  </sheetPr>
  <dimension ref="A1:L42"/>
  <sheetViews>
    <sheetView workbookViewId="0"/>
  </sheetViews>
  <sheetFormatPr defaultRowHeight="13.2" x14ac:dyDescent="0.25"/>
  <cols>
    <col min="1" max="1" width="5.109375" customWidth="1"/>
    <col min="2" max="2" width="9.6640625" customWidth="1"/>
    <col min="3" max="3" width="13.109375" customWidth="1"/>
    <col min="4" max="4" width="10.33203125" customWidth="1"/>
    <col min="5" max="5" width="13.6640625" bestFit="1" customWidth="1"/>
    <col min="6" max="6" width="13.6640625" customWidth="1"/>
    <col min="7" max="9" width="5.88671875" customWidth="1"/>
    <col min="10" max="10" width="2.6640625" bestFit="1" customWidth="1"/>
  </cols>
  <sheetData>
    <row r="1" spans="1:12" ht="17.399999999999999" x14ac:dyDescent="0.25">
      <c r="A1" s="1"/>
      <c r="B1" s="1"/>
      <c r="C1" s="1"/>
      <c r="D1" s="2" t="s">
        <v>41</v>
      </c>
      <c r="E1" s="1"/>
      <c r="F1" s="1"/>
      <c r="G1" s="1"/>
      <c r="H1" s="1"/>
      <c r="I1" s="1"/>
      <c r="J1" s="1"/>
      <c r="K1" s="1"/>
      <c r="L1" s="1"/>
    </row>
    <row r="2" spans="1:12" ht="17.399999999999999" x14ac:dyDescent="0.25">
      <c r="A2" s="1"/>
      <c r="B2" s="1"/>
      <c r="C2" s="1"/>
      <c r="D2" s="2" t="s">
        <v>27</v>
      </c>
      <c r="E2" s="1"/>
      <c r="F2" s="1"/>
      <c r="G2" s="1"/>
      <c r="H2" s="1"/>
      <c r="I2" s="1"/>
      <c r="J2" s="1"/>
      <c r="K2" s="1"/>
      <c r="L2" s="1"/>
    </row>
    <row r="3" spans="1:12" x14ac:dyDescent="0.25">
      <c r="A3" s="1" t="s">
        <v>0</v>
      </c>
      <c r="B3" s="1"/>
      <c r="C3" s="1"/>
      <c r="D3" s="1"/>
      <c r="E3" s="1"/>
      <c r="F3" s="3">
        <v>44951</v>
      </c>
      <c r="H3" s="23"/>
    </row>
    <row r="4" spans="1:12" x14ac:dyDescent="0.25">
      <c r="A4" s="1"/>
      <c r="B4" s="1"/>
      <c r="C4" s="1"/>
      <c r="D4" s="1"/>
      <c r="E4" s="1"/>
      <c r="F4" s="1"/>
      <c r="G4" s="1"/>
      <c r="H4" s="1"/>
    </row>
    <row r="5" spans="1:12" x14ac:dyDescent="0.25">
      <c r="A5" s="1"/>
      <c r="B5" s="4" t="s">
        <v>1</v>
      </c>
      <c r="C5" s="4"/>
      <c r="D5" s="4" t="s">
        <v>31</v>
      </c>
      <c r="E5" s="5" t="s">
        <v>2</v>
      </c>
      <c r="F5" s="6" t="s">
        <v>3</v>
      </c>
      <c r="G5" s="1"/>
      <c r="H5" s="1"/>
    </row>
    <row r="6" spans="1:12" ht="13.8" thickBot="1" x14ac:dyDescent="0.3">
      <c r="A6" s="1"/>
      <c r="B6" s="1"/>
      <c r="C6" s="1"/>
      <c r="D6" s="1"/>
      <c r="E6" s="1"/>
      <c r="F6" s="1"/>
      <c r="G6" s="1"/>
      <c r="H6" s="1"/>
    </row>
    <row r="7" spans="1:12" ht="13.8" thickBot="1" x14ac:dyDescent="0.3">
      <c r="A7" s="7" t="s">
        <v>4</v>
      </c>
      <c r="B7" s="8" t="s">
        <v>5</v>
      </c>
      <c r="C7" s="9" t="s">
        <v>6</v>
      </c>
      <c r="D7" s="10" t="s">
        <v>7</v>
      </c>
      <c r="E7" s="10" t="s">
        <v>8</v>
      </c>
      <c r="F7" s="10" t="s">
        <v>9</v>
      </c>
      <c r="G7" s="11" t="s">
        <v>10</v>
      </c>
      <c r="H7" s="11" t="s">
        <v>11</v>
      </c>
      <c r="I7" s="12" t="s">
        <v>12</v>
      </c>
    </row>
    <row r="8" spans="1:12" ht="17.25" customHeight="1" x14ac:dyDescent="0.25">
      <c r="A8" s="20" t="s">
        <v>2</v>
      </c>
      <c r="B8" s="14" t="s">
        <v>42</v>
      </c>
      <c r="C8" s="15" t="s">
        <v>43</v>
      </c>
      <c r="D8" s="16" t="s">
        <v>44</v>
      </c>
      <c r="E8" s="17" t="s">
        <v>0</v>
      </c>
      <c r="F8" s="17" t="s">
        <v>45</v>
      </c>
      <c r="G8" s="21">
        <v>8.52</v>
      </c>
      <c r="H8" s="21"/>
      <c r="I8" s="22" t="str">
        <f>IF(ISBLANK(G8),"",IF(G8&lt;=7,"KSM",IF(G8&lt;=7.3,"I A",IF(G8&lt;=7.64,"II A",IF(G8&lt;=8.24,"III A",IF(G8&lt;=8.94,"I JA",IF(G8&lt;=9.44,"II JA",IF(G8&lt;=9.84,"III JA"))))))))</f>
        <v>I JA</v>
      </c>
    </row>
    <row r="9" spans="1:12" ht="17.25" customHeight="1" x14ac:dyDescent="0.25">
      <c r="A9" s="20" t="s">
        <v>13</v>
      </c>
      <c r="B9" s="14" t="s">
        <v>265</v>
      </c>
      <c r="C9" s="15" t="s">
        <v>271</v>
      </c>
      <c r="D9" s="16" t="s">
        <v>272</v>
      </c>
      <c r="E9" s="17" t="s">
        <v>67</v>
      </c>
      <c r="F9" s="17" t="s">
        <v>261</v>
      </c>
      <c r="G9" s="18">
        <v>8.61</v>
      </c>
      <c r="H9" s="18"/>
      <c r="I9" s="22" t="str">
        <f>IF(ISBLANK(G9),"",IF(G9&lt;=7,"KSM",IF(G9&lt;=7.3,"I A",IF(G9&lt;=7.64,"II A",IF(G9&lt;=8.24,"III A",IF(G9&lt;=8.94,"I JA",IF(G9&lt;=9.44,"II JA",IF(G9&lt;=9.84,"III JA"))))))))</f>
        <v>I JA</v>
      </c>
    </row>
    <row r="10" spans="1:12" ht="17.25" customHeight="1" x14ac:dyDescent="0.25">
      <c r="A10" s="20">
        <v>3</v>
      </c>
      <c r="B10" s="14" t="s">
        <v>226</v>
      </c>
      <c r="C10" s="15" t="s">
        <v>227</v>
      </c>
      <c r="D10" s="16" t="s">
        <v>228</v>
      </c>
      <c r="E10" s="17" t="s">
        <v>221</v>
      </c>
      <c r="F10" s="17" t="s">
        <v>222</v>
      </c>
      <c r="G10" s="18">
        <v>8.4700000000000006</v>
      </c>
      <c r="H10" s="18"/>
      <c r="I10" s="22" t="str">
        <f>IF(ISBLANK(G10),"",IF(G10&lt;=7,"KSM",IF(G10&lt;=7.3,"I A",IF(G10&lt;=7.64,"II A",IF(G10&lt;=8.24,"III A",IF(G10&lt;=8.94,"I JA",IF(G10&lt;=9.44,"II JA",IF(G10&lt;=9.84,"III JA"))))))))</f>
        <v>I JA</v>
      </c>
    </row>
    <row r="11" spans="1:12" ht="17.25" customHeight="1" x14ac:dyDescent="0.25">
      <c r="A11" s="20">
        <v>4</v>
      </c>
      <c r="B11" s="14" t="s">
        <v>129</v>
      </c>
      <c r="C11" s="15" t="s">
        <v>445</v>
      </c>
      <c r="D11" s="16">
        <v>39707</v>
      </c>
      <c r="E11" s="17" t="s">
        <v>67</v>
      </c>
      <c r="F11" s="17" t="s">
        <v>438</v>
      </c>
      <c r="G11" s="18">
        <v>10.25</v>
      </c>
      <c r="H11" s="18"/>
      <c r="I11" s="22"/>
    </row>
    <row r="12" spans="1:12" ht="17.25" customHeight="1" x14ac:dyDescent="0.25">
      <c r="A12" s="20" t="s">
        <v>16</v>
      </c>
      <c r="B12" s="14" t="s">
        <v>214</v>
      </c>
      <c r="C12" s="15" t="s">
        <v>273</v>
      </c>
      <c r="D12" s="16" t="s">
        <v>274</v>
      </c>
      <c r="E12" s="17" t="s">
        <v>67</v>
      </c>
      <c r="F12" s="17" t="s">
        <v>261</v>
      </c>
      <c r="G12" s="18">
        <v>8.64</v>
      </c>
      <c r="H12" s="18"/>
      <c r="I12" s="22" t="str">
        <f>IF(ISBLANK(G12),"",IF(G12&lt;=7,"KSM",IF(G12&lt;=7.3,"I A",IF(G12&lt;=7.64,"II A",IF(G12&lt;=8.24,"III A",IF(G12&lt;=8.94,"I JA",IF(G12&lt;=9.44,"II JA",IF(G12&lt;=9.84,"III JA"))))))))</f>
        <v>I JA</v>
      </c>
    </row>
    <row r="13" spans="1:12" ht="17.25" customHeight="1" x14ac:dyDescent="0.25">
      <c r="A13" s="20" t="s">
        <v>17</v>
      </c>
      <c r="B13" s="14" t="s">
        <v>153</v>
      </c>
      <c r="C13" s="15" t="s">
        <v>390</v>
      </c>
      <c r="D13" s="16">
        <v>39102</v>
      </c>
      <c r="E13" s="17" t="s">
        <v>67</v>
      </c>
      <c r="F13" s="17" t="s">
        <v>383</v>
      </c>
      <c r="G13" s="18" t="s">
        <v>493</v>
      </c>
      <c r="H13" s="18"/>
      <c r="I13" s="22"/>
    </row>
    <row r="14" spans="1:12" x14ac:dyDescent="0.25">
      <c r="A14" s="1"/>
      <c r="B14" s="1"/>
      <c r="C14" s="1"/>
      <c r="D14" s="1"/>
      <c r="E14" s="5" t="s">
        <v>13</v>
      </c>
      <c r="F14" s="6" t="s">
        <v>3</v>
      </c>
      <c r="G14" s="1"/>
      <c r="H14" s="1"/>
    </row>
    <row r="15" spans="1:12" ht="17.25" customHeight="1" x14ac:dyDescent="0.25">
      <c r="A15" s="20" t="s">
        <v>2</v>
      </c>
      <c r="B15" s="14" t="s">
        <v>422</v>
      </c>
      <c r="C15" s="15" t="s">
        <v>423</v>
      </c>
      <c r="D15" s="16">
        <v>39784</v>
      </c>
      <c r="E15" s="17" t="s">
        <v>67</v>
      </c>
      <c r="F15" s="17" t="s">
        <v>418</v>
      </c>
      <c r="G15" s="21">
        <v>9.41</v>
      </c>
      <c r="H15" s="21"/>
      <c r="I15" s="22" t="str">
        <f>IF(ISBLANK(G15),"",IF(G15&lt;=7,"KSM",IF(G15&lt;=7.3,"I A",IF(G15&lt;=7.64,"II A",IF(G15&lt;=8.24,"III A",IF(G15&lt;=8.94,"I JA",IF(G15&lt;=9.44,"II JA",IF(G15&lt;=9.84,"III JA"))))))))</f>
        <v>II JA</v>
      </c>
    </row>
    <row r="16" spans="1:12" ht="17.25" customHeight="1" x14ac:dyDescent="0.25">
      <c r="A16" s="20" t="s">
        <v>13</v>
      </c>
      <c r="B16" s="14" t="s">
        <v>126</v>
      </c>
      <c r="C16" s="15" t="s">
        <v>127</v>
      </c>
      <c r="D16" s="16" t="s">
        <v>128</v>
      </c>
      <c r="E16" s="17" t="s">
        <v>67</v>
      </c>
      <c r="F16" s="17" t="s">
        <v>125</v>
      </c>
      <c r="G16" s="18">
        <v>8.4499999999999993</v>
      </c>
      <c r="H16" s="18"/>
      <c r="I16" s="22" t="str">
        <f>IF(ISBLANK(G16),"",IF(G16&lt;=7,"KSM",IF(G16&lt;=7.3,"I A",IF(G16&lt;=7.64,"II A",IF(G16&lt;=8.24,"III A",IF(G16&lt;=8.94,"I JA",IF(G16&lt;=9.44,"II JA",IF(G16&lt;=9.84,"III JA"))))))))</f>
        <v>I JA</v>
      </c>
    </row>
    <row r="17" spans="1:9" ht="17.25" customHeight="1" x14ac:dyDescent="0.25">
      <c r="A17" s="20" t="s">
        <v>14</v>
      </c>
      <c r="B17" s="14" t="s">
        <v>268</v>
      </c>
      <c r="C17" s="15" t="s">
        <v>269</v>
      </c>
      <c r="D17" s="16" t="s">
        <v>270</v>
      </c>
      <c r="E17" s="17" t="s">
        <v>67</v>
      </c>
      <c r="F17" s="17" t="s">
        <v>261</v>
      </c>
      <c r="G17" s="18">
        <v>7.8</v>
      </c>
      <c r="H17" s="18"/>
      <c r="I17" s="22" t="str">
        <f>IF(ISBLANK(G17),"",IF(G17&lt;=7,"KSM",IF(G17&lt;=7.3,"I A",IF(G17&lt;=7.64,"II A",IF(G17&lt;=8.24,"III A",IF(G17&lt;=8.94,"I JA",IF(G17&lt;=9.44,"II JA",IF(G17&lt;=9.84,"III JA"))))))))</f>
        <v>III A</v>
      </c>
    </row>
    <row r="18" spans="1:9" ht="17.25" customHeight="1" x14ac:dyDescent="0.25">
      <c r="A18" s="20" t="s">
        <v>15</v>
      </c>
      <c r="B18" s="14" t="s">
        <v>401</v>
      </c>
      <c r="C18" s="15" t="s">
        <v>421</v>
      </c>
      <c r="D18" s="16">
        <v>39428</v>
      </c>
      <c r="E18" s="17" t="s">
        <v>67</v>
      </c>
      <c r="F18" s="17" t="s">
        <v>418</v>
      </c>
      <c r="G18" s="18" t="s">
        <v>493</v>
      </c>
      <c r="H18" s="18"/>
      <c r="I18" s="22"/>
    </row>
    <row r="19" spans="1:9" ht="17.25" customHeight="1" x14ac:dyDescent="0.25">
      <c r="A19" s="20" t="s">
        <v>16</v>
      </c>
      <c r="B19" s="14" t="s">
        <v>138</v>
      </c>
      <c r="C19" s="15" t="s">
        <v>139</v>
      </c>
      <c r="D19" s="16" t="s">
        <v>140</v>
      </c>
      <c r="E19" s="17" t="s">
        <v>67</v>
      </c>
      <c r="F19" s="17" t="s">
        <v>125</v>
      </c>
      <c r="G19" s="18" t="s">
        <v>493</v>
      </c>
      <c r="H19" s="18"/>
      <c r="I19" s="22"/>
    </row>
    <row r="20" spans="1:9" ht="17.25" customHeight="1" x14ac:dyDescent="0.25">
      <c r="A20" s="20" t="s">
        <v>17</v>
      </c>
      <c r="B20" s="14" t="s">
        <v>391</v>
      </c>
      <c r="C20" s="15" t="s">
        <v>392</v>
      </c>
      <c r="D20" s="16">
        <v>39127</v>
      </c>
      <c r="E20" s="17" t="s">
        <v>67</v>
      </c>
      <c r="F20" s="17" t="s">
        <v>383</v>
      </c>
      <c r="G20" s="18">
        <v>7.65</v>
      </c>
      <c r="H20" s="18"/>
      <c r="I20" s="22" t="str">
        <f>IF(ISBLANK(G20),"",IF(G20&lt;=7,"KSM",IF(G20&lt;=7.3,"I A",IF(G20&lt;=7.64,"II A",IF(G20&lt;=8.24,"III A",IF(G20&lt;=8.94,"I JA",IF(G20&lt;=9.44,"II JA",IF(G20&lt;=9.84,"III JA"))))))))</f>
        <v>III A</v>
      </c>
    </row>
    <row r="21" spans="1:9" x14ac:dyDescent="0.25">
      <c r="A21" s="1"/>
      <c r="B21" s="1"/>
      <c r="C21" s="1"/>
      <c r="D21" s="1"/>
      <c r="E21" s="5" t="s">
        <v>14</v>
      </c>
      <c r="F21" s="6" t="s">
        <v>3</v>
      </c>
      <c r="G21" s="1"/>
      <c r="H21" s="1"/>
    </row>
    <row r="22" spans="1:9" ht="17.25" customHeight="1" x14ac:dyDescent="0.25">
      <c r="A22" s="20" t="s">
        <v>2</v>
      </c>
      <c r="B22" s="14" t="s">
        <v>156</v>
      </c>
      <c r="C22" s="15" t="s">
        <v>157</v>
      </c>
      <c r="D22" s="16" t="s">
        <v>158</v>
      </c>
      <c r="E22" s="17" t="s">
        <v>67</v>
      </c>
      <c r="F22" s="17" t="s">
        <v>149</v>
      </c>
      <c r="G22" s="21">
        <v>8.17</v>
      </c>
      <c r="H22" s="21"/>
      <c r="I22" s="22" t="str">
        <f>IF(ISBLANK(G22),"",IF(G22&lt;=7,"KSM",IF(G22&lt;=7.3,"I A",IF(G22&lt;=7.64,"II A",IF(G22&lt;=8.24,"III A",IF(G22&lt;=8.94,"I JA",IF(G22&lt;=9.44,"II JA",IF(G22&lt;=9.84,"III JA"))))))))</f>
        <v>III A</v>
      </c>
    </row>
    <row r="23" spans="1:9" ht="17.25" customHeight="1" x14ac:dyDescent="0.25">
      <c r="A23" s="20" t="s">
        <v>13</v>
      </c>
      <c r="B23" s="14" t="s">
        <v>109</v>
      </c>
      <c r="C23" s="15" t="s">
        <v>110</v>
      </c>
      <c r="D23" s="16">
        <v>38978</v>
      </c>
      <c r="E23" s="17" t="s">
        <v>67</v>
      </c>
      <c r="F23" s="17" t="s">
        <v>111</v>
      </c>
      <c r="G23" s="18">
        <v>7.84</v>
      </c>
      <c r="H23" s="18"/>
      <c r="I23" s="22" t="str">
        <f>IF(ISBLANK(G23),"",IF(G23&lt;=7,"KSM",IF(G23&lt;=7.3,"I A",IF(G23&lt;=7.64,"II A",IF(G23&lt;=8.24,"III A",IF(G23&lt;=8.94,"I JA",IF(G23&lt;=9.44,"II JA",IF(G23&lt;=9.84,"III JA"))))))))</f>
        <v>III A</v>
      </c>
    </row>
    <row r="24" spans="1:9" ht="17.25" customHeight="1" x14ac:dyDescent="0.25">
      <c r="A24" s="20" t="s">
        <v>14</v>
      </c>
      <c r="B24" s="14" t="s">
        <v>229</v>
      </c>
      <c r="C24" s="15" t="s">
        <v>230</v>
      </c>
      <c r="D24" s="16" t="s">
        <v>231</v>
      </c>
      <c r="E24" s="17" t="s">
        <v>221</v>
      </c>
      <c r="F24" s="17" t="s">
        <v>222</v>
      </c>
      <c r="G24" s="18">
        <v>8.77</v>
      </c>
      <c r="H24" s="18"/>
      <c r="I24" s="22" t="str">
        <f>IF(ISBLANK(G24),"",IF(G24&lt;=7,"KSM",IF(G24&lt;=7.3,"I A",IF(G24&lt;=7.64,"II A",IF(G24&lt;=8.24,"III A",IF(G24&lt;=8.94,"I JA",IF(G24&lt;=9.44,"II JA",IF(G24&lt;=9.84,"III JA"))))))))</f>
        <v>I JA</v>
      </c>
    </row>
    <row r="25" spans="1:9" ht="17.25" customHeight="1" x14ac:dyDescent="0.25">
      <c r="A25" s="20" t="s">
        <v>15</v>
      </c>
      <c r="B25" s="14"/>
      <c r="C25" s="15"/>
      <c r="D25" s="16"/>
      <c r="E25" s="17"/>
      <c r="F25" s="17"/>
      <c r="G25" s="18"/>
      <c r="H25" s="18"/>
      <c r="I25" s="22"/>
    </row>
    <row r="26" spans="1:9" ht="17.25" customHeight="1" x14ac:dyDescent="0.25">
      <c r="A26" s="20" t="s">
        <v>16</v>
      </c>
      <c r="B26" s="14" t="s">
        <v>262</v>
      </c>
      <c r="C26" s="15" t="s">
        <v>263</v>
      </c>
      <c r="D26" s="16" t="s">
        <v>264</v>
      </c>
      <c r="E26" s="17" t="s">
        <v>67</v>
      </c>
      <c r="F26" s="17" t="s">
        <v>261</v>
      </c>
      <c r="G26" s="18">
        <v>8.26</v>
      </c>
      <c r="H26" s="18"/>
      <c r="I26" s="22" t="str">
        <f>IF(ISBLANK(G26),"",IF(G26&lt;=7,"KSM",IF(G26&lt;=7.3,"I A",IF(G26&lt;=7.64,"II A",IF(G26&lt;=8.24,"III A",IF(G26&lt;=8.94,"I JA",IF(G26&lt;=9.44,"II JA",IF(G26&lt;=9.84,"III JA"))))))))</f>
        <v>I JA</v>
      </c>
    </row>
    <row r="27" spans="1:9" ht="17.25" customHeight="1" x14ac:dyDescent="0.25">
      <c r="A27" s="20" t="s">
        <v>17</v>
      </c>
      <c r="B27" s="14" t="s">
        <v>489</v>
      </c>
      <c r="C27" s="15" t="s">
        <v>490</v>
      </c>
      <c r="D27" s="16">
        <v>39333</v>
      </c>
      <c r="E27" s="17" t="s">
        <v>0</v>
      </c>
      <c r="F27" s="17" t="s">
        <v>360</v>
      </c>
      <c r="G27" s="18">
        <v>8.75</v>
      </c>
      <c r="H27" s="18"/>
      <c r="I27" s="22" t="str">
        <f>IF(ISBLANK(G27),"",IF(G27&lt;=7,"KSM",IF(G27&lt;=7.3,"I A",IF(G27&lt;=7.64,"II A",IF(G27&lt;=8.24,"III A",IF(G27&lt;=8.94,"I JA",IF(G27&lt;=9.44,"II JA",IF(G27&lt;=9.84,"III JA"))))))))</f>
        <v>I JA</v>
      </c>
    </row>
    <row r="28" spans="1:9" x14ac:dyDescent="0.25">
      <c r="A28" s="1"/>
      <c r="B28" s="1"/>
      <c r="C28" s="1"/>
      <c r="D28" s="1"/>
      <c r="E28" s="5">
        <v>4</v>
      </c>
      <c r="F28" s="6" t="s">
        <v>3</v>
      </c>
      <c r="G28" s="1"/>
      <c r="H28" s="1"/>
    </row>
    <row r="29" spans="1:9" ht="14.4" customHeight="1" x14ac:dyDescent="0.25">
      <c r="A29" s="20" t="s">
        <v>2</v>
      </c>
      <c r="B29" s="14"/>
      <c r="C29" s="15"/>
      <c r="D29" s="16"/>
      <c r="E29" s="17"/>
      <c r="F29" s="17"/>
      <c r="G29" s="21"/>
      <c r="H29" s="21"/>
      <c r="I29" s="22" t="str">
        <f t="shared" ref="I29:I36" si="0">IF(ISBLANK(G29),"",IF(G29&lt;=7,"KSM",IF(G29&lt;=7.3,"I A",IF(G29&lt;=7.64,"II A",IF(G29&lt;=8.24,"III A",IF(G29&lt;=8.94,"I JA",IF(G29&lt;=9.44,"II JA",IF(G29&lt;=9.84,"III JA"))))))))</f>
        <v/>
      </c>
    </row>
    <row r="30" spans="1:9" ht="14.4" customHeight="1" x14ac:dyDescent="0.25">
      <c r="A30" s="20" t="s">
        <v>13</v>
      </c>
      <c r="B30" s="14" t="s">
        <v>326</v>
      </c>
      <c r="C30" s="15" t="s">
        <v>327</v>
      </c>
      <c r="D30" s="16">
        <v>39167</v>
      </c>
      <c r="E30" s="17" t="s">
        <v>67</v>
      </c>
      <c r="F30" s="17" t="s">
        <v>328</v>
      </c>
      <c r="G30" s="18" t="s">
        <v>493</v>
      </c>
      <c r="H30" s="18"/>
      <c r="I30" s="22"/>
    </row>
    <row r="31" spans="1:9" ht="14.4" customHeight="1" x14ac:dyDescent="0.25">
      <c r="A31" s="20" t="s">
        <v>14</v>
      </c>
      <c r="B31" s="14" t="s">
        <v>395</v>
      </c>
      <c r="C31" s="15" t="s">
        <v>396</v>
      </c>
      <c r="D31" s="16">
        <v>39700</v>
      </c>
      <c r="E31" s="17" t="s">
        <v>67</v>
      </c>
      <c r="F31" s="17" t="s">
        <v>383</v>
      </c>
      <c r="G31" s="18">
        <v>8.4499999999999993</v>
      </c>
      <c r="H31" s="18"/>
      <c r="I31" s="22" t="str">
        <f t="shared" si="0"/>
        <v>I JA</v>
      </c>
    </row>
    <row r="32" spans="1:9" ht="14.4" customHeight="1" x14ac:dyDescent="0.25">
      <c r="A32" s="20" t="s">
        <v>15</v>
      </c>
      <c r="B32" s="14" t="s">
        <v>75</v>
      </c>
      <c r="C32" s="15" t="s">
        <v>204</v>
      </c>
      <c r="D32" s="16">
        <v>40064</v>
      </c>
      <c r="E32" s="17" t="s">
        <v>67</v>
      </c>
      <c r="F32" s="17" t="s">
        <v>197</v>
      </c>
      <c r="G32" s="18">
        <v>8.66</v>
      </c>
      <c r="H32" s="18"/>
      <c r="I32" s="22" t="str">
        <f t="shared" si="0"/>
        <v>I JA</v>
      </c>
    </row>
    <row r="33" spans="1:9" ht="14.4" customHeight="1" x14ac:dyDescent="0.25">
      <c r="A33" s="20" t="s">
        <v>16</v>
      </c>
      <c r="B33" s="14" t="s">
        <v>443</v>
      </c>
      <c r="C33" s="15" t="s">
        <v>444</v>
      </c>
      <c r="D33" s="16">
        <v>39393</v>
      </c>
      <c r="E33" s="17" t="s">
        <v>67</v>
      </c>
      <c r="F33" s="17" t="s">
        <v>438</v>
      </c>
      <c r="G33" s="18">
        <v>8.31</v>
      </c>
      <c r="H33" s="18"/>
      <c r="I33" s="22" t="str">
        <f t="shared" si="0"/>
        <v>I JA</v>
      </c>
    </row>
    <row r="34" spans="1:9" ht="14.4" customHeight="1" x14ac:dyDescent="0.25">
      <c r="A34" s="20" t="s">
        <v>17</v>
      </c>
      <c r="B34" s="14" t="s">
        <v>464</v>
      </c>
      <c r="C34" s="15" t="s">
        <v>465</v>
      </c>
      <c r="D34" s="16" t="s">
        <v>466</v>
      </c>
      <c r="E34" s="17" t="s">
        <v>282</v>
      </c>
      <c r="F34" s="17" t="s">
        <v>467</v>
      </c>
      <c r="G34" s="18">
        <v>7.56</v>
      </c>
      <c r="H34" s="18"/>
      <c r="I34" s="22" t="str">
        <f t="shared" si="0"/>
        <v>II A</v>
      </c>
    </row>
    <row r="35" spans="1:9" x14ac:dyDescent="0.25">
      <c r="A35" s="1"/>
      <c r="B35" s="1"/>
      <c r="C35" s="1"/>
      <c r="D35" s="1"/>
      <c r="E35" s="5">
        <v>5</v>
      </c>
      <c r="F35" s="6" t="s">
        <v>3</v>
      </c>
      <c r="G35" s="1"/>
      <c r="H35" s="1"/>
    </row>
    <row r="36" spans="1:9" ht="17.25" customHeight="1" x14ac:dyDescent="0.25">
      <c r="A36" s="20" t="s">
        <v>2</v>
      </c>
      <c r="B36" s="14" t="s">
        <v>129</v>
      </c>
      <c r="C36" s="15" t="s">
        <v>130</v>
      </c>
      <c r="D36" s="16" t="s">
        <v>131</v>
      </c>
      <c r="E36" s="17" t="s">
        <v>67</v>
      </c>
      <c r="F36" s="17" t="s">
        <v>125</v>
      </c>
      <c r="G36" s="21"/>
      <c r="H36" s="21"/>
      <c r="I36" s="22" t="str">
        <f t="shared" si="0"/>
        <v/>
      </c>
    </row>
    <row r="37" spans="1:9" ht="17.25" customHeight="1" x14ac:dyDescent="0.25">
      <c r="A37" s="20" t="s">
        <v>13</v>
      </c>
      <c r="B37" s="14" t="s">
        <v>214</v>
      </c>
      <c r="C37" s="15" t="s">
        <v>215</v>
      </c>
      <c r="D37" s="16">
        <v>39566</v>
      </c>
      <c r="E37" s="17" t="s">
        <v>67</v>
      </c>
      <c r="F37" s="17" t="s">
        <v>209</v>
      </c>
      <c r="G37" s="18">
        <v>8.1199999999999992</v>
      </c>
      <c r="H37" s="18"/>
      <c r="I37" s="22" t="str">
        <f t="shared" ref="I37:I41" si="1">IF(ISBLANK(G37),"",IF(G37&lt;=7,"KSM",IF(G37&lt;=7.3,"I A",IF(G37&lt;=7.64,"II A",IF(G37&lt;=8.24,"III A",IF(G37&lt;=8.94,"I JA",IF(G37&lt;=9.44,"II JA",IF(G37&lt;=9.84,"III JA"))))))))</f>
        <v>III A</v>
      </c>
    </row>
    <row r="38" spans="1:9" ht="17.25" customHeight="1" x14ac:dyDescent="0.25">
      <c r="A38" s="20" t="s">
        <v>14</v>
      </c>
      <c r="B38" s="14" t="s">
        <v>265</v>
      </c>
      <c r="C38" s="15" t="s">
        <v>266</v>
      </c>
      <c r="D38" s="16" t="s">
        <v>267</v>
      </c>
      <c r="E38" s="17" t="s">
        <v>67</v>
      </c>
      <c r="F38" s="17" t="s">
        <v>261</v>
      </c>
      <c r="G38" s="18">
        <v>7.71</v>
      </c>
      <c r="H38" s="18"/>
      <c r="I38" s="22" t="str">
        <f t="shared" si="1"/>
        <v>III A</v>
      </c>
    </row>
    <row r="39" spans="1:9" ht="17.25" customHeight="1" x14ac:dyDescent="0.25">
      <c r="A39" s="20" t="s">
        <v>15</v>
      </c>
      <c r="B39" s="14" t="s">
        <v>216</v>
      </c>
      <c r="C39" s="15" t="s">
        <v>217</v>
      </c>
      <c r="D39" s="16">
        <v>39593</v>
      </c>
      <c r="E39" s="17" t="s">
        <v>67</v>
      </c>
      <c r="F39" s="17" t="s">
        <v>209</v>
      </c>
      <c r="G39" s="18">
        <v>7.55</v>
      </c>
      <c r="H39" s="18"/>
      <c r="I39" s="22" t="str">
        <f t="shared" si="1"/>
        <v>II A</v>
      </c>
    </row>
    <row r="40" spans="1:9" ht="17.25" customHeight="1" x14ac:dyDescent="0.25">
      <c r="A40" s="20" t="s">
        <v>16</v>
      </c>
      <c r="B40" s="14" t="s">
        <v>336</v>
      </c>
      <c r="C40" s="15" t="s">
        <v>337</v>
      </c>
      <c r="D40" s="16" t="s">
        <v>338</v>
      </c>
      <c r="E40" s="17" t="s">
        <v>67</v>
      </c>
      <c r="F40" s="17" t="s">
        <v>333</v>
      </c>
      <c r="G40" s="18">
        <v>7.95</v>
      </c>
      <c r="H40" s="18"/>
      <c r="I40" s="22" t="str">
        <f t="shared" si="1"/>
        <v>III A</v>
      </c>
    </row>
    <row r="41" spans="1:9" ht="17.25" customHeight="1" x14ac:dyDescent="0.25">
      <c r="A41" s="20" t="s">
        <v>17</v>
      </c>
      <c r="B41" s="14"/>
      <c r="C41" s="15"/>
      <c r="D41" s="16"/>
      <c r="E41" s="17"/>
      <c r="F41" s="17"/>
      <c r="G41" s="18"/>
      <c r="H41" s="18"/>
      <c r="I41" s="22" t="str">
        <f t="shared" si="1"/>
        <v/>
      </c>
    </row>
    <row r="42" spans="1:9" x14ac:dyDescent="0.25">
      <c r="A42" s="1"/>
      <c r="B42" s="1"/>
      <c r="C42" s="1"/>
      <c r="D42" s="1"/>
      <c r="E42" s="1"/>
      <c r="F42" s="1"/>
      <c r="G42" s="1"/>
      <c r="H42" s="1"/>
    </row>
  </sheetData>
  <conditionalFormatting sqref="C8:F13 C15:F20 C22:F27 C36:F41 C29:F33">
    <cfRule type="timePeriod" dxfId="2" priority="4" timePeriod="lastWeek">
      <formula>AND(TODAY()-ROUNDDOWN(C8,0)&gt;=(WEEKDAY(TODAY())),TODAY()-ROUNDDOWN(C8,0)&lt;(WEEKDAY(TODAY())+7))</formula>
    </cfRule>
  </conditionalFormatting>
  <conditionalFormatting sqref="C34:F34">
    <cfRule type="timePeriod" dxfId="1" priority="1" timePeriod="lastWeek">
      <formula>AND(TODAY()-ROUNDDOWN(C34,0)&gt;=(WEEKDAY(TODAY())),TODAY()-ROUNDDOWN(C34,0)&lt;(WEEKDAY(TODAY())+7))</formula>
    </cfRule>
  </conditionalFormatting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36"/>
  <sheetViews>
    <sheetView topLeftCell="A19" workbookViewId="0"/>
  </sheetViews>
  <sheetFormatPr defaultRowHeight="13.2" x14ac:dyDescent="0.25"/>
  <cols>
    <col min="1" max="1" width="5.109375" customWidth="1"/>
    <col min="2" max="2" width="9.6640625" customWidth="1"/>
    <col min="3" max="3" width="13.109375" customWidth="1"/>
    <col min="4" max="4" width="10.33203125" customWidth="1"/>
    <col min="5" max="5" width="13.6640625" bestFit="1" customWidth="1"/>
    <col min="6" max="6" width="13.6640625" customWidth="1"/>
    <col min="7" max="9" width="5.88671875" customWidth="1"/>
    <col min="10" max="10" width="2.6640625" bestFit="1" customWidth="1"/>
  </cols>
  <sheetData>
    <row r="1" spans="1:12" ht="17.399999999999999" x14ac:dyDescent="0.25">
      <c r="A1" s="1"/>
      <c r="B1" s="1"/>
      <c r="C1" s="1"/>
      <c r="D1" s="2" t="s">
        <v>41</v>
      </c>
      <c r="E1" s="1"/>
      <c r="F1" s="1"/>
      <c r="G1" s="1"/>
      <c r="H1" s="1"/>
      <c r="I1" s="1"/>
      <c r="J1" s="1"/>
      <c r="K1" s="1"/>
      <c r="L1" s="1"/>
    </row>
    <row r="2" spans="1:12" ht="17.399999999999999" x14ac:dyDescent="0.25">
      <c r="A2" s="1"/>
      <c r="B2" s="1"/>
      <c r="C2" s="1"/>
      <c r="D2" s="2" t="s">
        <v>27</v>
      </c>
      <c r="E2" s="1"/>
      <c r="F2" s="1"/>
      <c r="G2" s="1"/>
      <c r="H2" s="1"/>
      <c r="I2" s="1"/>
      <c r="J2" s="1"/>
      <c r="K2" s="1"/>
      <c r="L2" s="1"/>
    </row>
    <row r="3" spans="1:12" x14ac:dyDescent="0.25">
      <c r="A3" s="1" t="s">
        <v>0</v>
      </c>
      <c r="B3" s="1"/>
      <c r="C3" s="1"/>
      <c r="D3" s="1"/>
      <c r="E3" s="1"/>
      <c r="F3" s="3">
        <v>44951</v>
      </c>
      <c r="H3" s="23"/>
    </row>
    <row r="4" spans="1:12" x14ac:dyDescent="0.25">
      <c r="A4" s="1"/>
      <c r="B4" s="1"/>
      <c r="C4" s="1"/>
      <c r="D4" s="1"/>
      <c r="E4" s="1"/>
      <c r="F4" s="1"/>
      <c r="G4" s="1"/>
      <c r="H4" s="1"/>
    </row>
    <row r="5" spans="1:12" x14ac:dyDescent="0.25">
      <c r="A5" s="1"/>
      <c r="B5" s="4" t="s">
        <v>1</v>
      </c>
      <c r="C5" s="4"/>
      <c r="D5" s="4" t="s">
        <v>31</v>
      </c>
      <c r="E5" s="5"/>
      <c r="F5" s="6"/>
      <c r="G5" s="1"/>
      <c r="H5" s="1"/>
    </row>
    <row r="6" spans="1:12" ht="13.8" thickBot="1" x14ac:dyDescent="0.3">
      <c r="A6" s="1"/>
      <c r="B6" s="1"/>
      <c r="C6" s="1"/>
      <c r="D6" s="1"/>
      <c r="E6" s="1"/>
      <c r="F6" s="4"/>
      <c r="G6" s="1"/>
      <c r="H6" s="1"/>
    </row>
    <row r="7" spans="1:12" ht="13.8" thickBot="1" x14ac:dyDescent="0.3">
      <c r="A7" s="7" t="s">
        <v>494</v>
      </c>
      <c r="B7" s="8" t="s">
        <v>5</v>
      </c>
      <c r="C7" s="9" t="s">
        <v>6</v>
      </c>
      <c r="D7" s="10" t="s">
        <v>7</v>
      </c>
      <c r="E7" s="10" t="s">
        <v>8</v>
      </c>
      <c r="F7" s="10" t="s">
        <v>9</v>
      </c>
      <c r="G7" s="11" t="s">
        <v>10</v>
      </c>
      <c r="H7" s="11" t="s">
        <v>11</v>
      </c>
      <c r="I7" s="12" t="s">
        <v>12</v>
      </c>
    </row>
    <row r="8" spans="1:12" ht="17.25" customHeight="1" x14ac:dyDescent="0.25">
      <c r="A8" s="20">
        <v>1</v>
      </c>
      <c r="B8" s="14" t="s">
        <v>464</v>
      </c>
      <c r="C8" s="15" t="s">
        <v>465</v>
      </c>
      <c r="D8" s="16" t="s">
        <v>466</v>
      </c>
      <c r="E8" s="17" t="s">
        <v>282</v>
      </c>
      <c r="F8" s="17" t="s">
        <v>467</v>
      </c>
      <c r="G8" s="21">
        <v>7.56</v>
      </c>
      <c r="H8" s="21">
        <v>7.49</v>
      </c>
      <c r="I8" s="22" t="str">
        <f>IF(ISBLANK(G8),"",IF(G8&lt;=7,"KSM",IF(G8&lt;=7.3,"I A",IF(G8&lt;=7.64,"II A",IF(G8&lt;=8.24,"III A",IF(G8&lt;=8.94,"I JA",IF(G8&lt;=9.44,"II JA",IF(G8&lt;=9.84,"III JA"))))))))</f>
        <v>II A</v>
      </c>
    </row>
    <row r="9" spans="1:12" ht="17.25" customHeight="1" x14ac:dyDescent="0.25">
      <c r="A9" s="20">
        <v>2</v>
      </c>
      <c r="B9" s="14" t="s">
        <v>216</v>
      </c>
      <c r="C9" s="15" t="s">
        <v>217</v>
      </c>
      <c r="D9" s="16">
        <v>39593</v>
      </c>
      <c r="E9" s="17" t="s">
        <v>67</v>
      </c>
      <c r="F9" s="17" t="s">
        <v>209</v>
      </c>
      <c r="G9" s="18">
        <v>7.55</v>
      </c>
      <c r="H9" s="18">
        <v>7.53</v>
      </c>
      <c r="I9" s="22" t="str">
        <f>IF(ISBLANK(G9),"",IF(G9&lt;=7,"KSM",IF(G9&lt;=7.3,"I A",IF(G9&lt;=7.64,"II A",IF(G9&lt;=8.24,"III A",IF(G9&lt;=8.94,"I JA",IF(G9&lt;=9.44,"II JA",IF(G9&lt;=9.84,"III JA"))))))))</f>
        <v>II A</v>
      </c>
    </row>
    <row r="10" spans="1:12" ht="17.25" customHeight="1" x14ac:dyDescent="0.25">
      <c r="A10" s="20">
        <v>3</v>
      </c>
      <c r="B10" s="14" t="s">
        <v>391</v>
      </c>
      <c r="C10" s="15" t="s">
        <v>392</v>
      </c>
      <c r="D10" s="16">
        <v>39127</v>
      </c>
      <c r="E10" s="17" t="s">
        <v>67</v>
      </c>
      <c r="F10" s="17" t="s">
        <v>383</v>
      </c>
      <c r="G10" s="18">
        <v>7.65</v>
      </c>
      <c r="H10" s="18">
        <v>7.56</v>
      </c>
      <c r="I10" s="22" t="s">
        <v>496</v>
      </c>
    </row>
    <row r="11" spans="1:12" ht="17.25" customHeight="1" x14ac:dyDescent="0.25">
      <c r="A11" s="20">
        <v>4</v>
      </c>
      <c r="B11" s="14" t="s">
        <v>265</v>
      </c>
      <c r="C11" s="15" t="s">
        <v>266</v>
      </c>
      <c r="D11" s="16" t="s">
        <v>267</v>
      </c>
      <c r="E11" s="17" t="s">
        <v>67</v>
      </c>
      <c r="F11" s="17" t="s">
        <v>261</v>
      </c>
      <c r="G11" s="18">
        <v>7.71</v>
      </c>
      <c r="H11" s="18">
        <v>7.64</v>
      </c>
      <c r="I11" s="22" t="s">
        <v>496</v>
      </c>
    </row>
    <row r="12" spans="1:12" ht="17.25" customHeight="1" x14ac:dyDescent="0.25">
      <c r="A12" s="20">
        <v>5</v>
      </c>
      <c r="B12" s="14" t="s">
        <v>268</v>
      </c>
      <c r="C12" s="15" t="s">
        <v>269</v>
      </c>
      <c r="D12" s="16" t="s">
        <v>270</v>
      </c>
      <c r="E12" s="17" t="s">
        <v>67</v>
      </c>
      <c r="F12" s="17" t="s">
        <v>261</v>
      </c>
      <c r="G12" s="18">
        <v>7.8</v>
      </c>
      <c r="H12" s="18">
        <v>7.84</v>
      </c>
      <c r="I12" s="22" t="str">
        <f>IF(ISBLANK(G12),"",IF(G12&lt;=7,"KSM",IF(G12&lt;=7.3,"I A",IF(G12&lt;=7.64,"II A",IF(G12&lt;=8.24,"III A",IF(G12&lt;=8.94,"I JA",IF(G12&lt;=9.44,"II JA",IF(G12&lt;=9.84,"III JA"))))))))</f>
        <v>III A</v>
      </c>
    </row>
    <row r="13" spans="1:12" ht="17.25" customHeight="1" thickBot="1" x14ac:dyDescent="0.3">
      <c r="A13" s="20">
        <v>6</v>
      </c>
      <c r="B13" s="14" t="s">
        <v>109</v>
      </c>
      <c r="C13" s="15" t="s">
        <v>110</v>
      </c>
      <c r="D13" s="16">
        <v>38978</v>
      </c>
      <c r="E13" s="17" t="s">
        <v>67</v>
      </c>
      <c r="F13" s="17" t="s">
        <v>111</v>
      </c>
      <c r="G13" s="18">
        <v>7.84</v>
      </c>
      <c r="H13" s="18">
        <v>7.89</v>
      </c>
      <c r="I13" s="22" t="str">
        <f>IF(ISBLANK(G13),"",IF(G13&lt;=7,"KSM",IF(G13&lt;=7.3,"I A",IF(G13&lt;=7.64,"II A",IF(G13&lt;=8.24,"III A",IF(G13&lt;=8.94,"I JA",IF(G13&lt;=9.44,"II JA",IF(G13&lt;=9.84,"III JA"))))))))</f>
        <v>III A</v>
      </c>
    </row>
    <row r="14" spans="1:12" ht="13.8" thickBot="1" x14ac:dyDescent="0.3">
      <c r="A14" s="7" t="s">
        <v>494</v>
      </c>
      <c r="B14" s="8" t="s">
        <v>5</v>
      </c>
      <c r="C14" s="9" t="s">
        <v>6</v>
      </c>
      <c r="D14" s="10" t="s">
        <v>7</v>
      </c>
      <c r="E14" s="10" t="s">
        <v>8</v>
      </c>
      <c r="F14" s="10" t="s">
        <v>9</v>
      </c>
      <c r="G14" s="11" t="s">
        <v>10</v>
      </c>
      <c r="H14" s="11" t="s">
        <v>11</v>
      </c>
      <c r="I14" s="12" t="s">
        <v>12</v>
      </c>
    </row>
    <row r="15" spans="1:12" ht="17.25" customHeight="1" x14ac:dyDescent="0.25">
      <c r="A15" s="20">
        <v>7</v>
      </c>
      <c r="B15" s="14" t="s">
        <v>336</v>
      </c>
      <c r="C15" s="15" t="s">
        <v>337</v>
      </c>
      <c r="D15" s="16" t="s">
        <v>338</v>
      </c>
      <c r="E15" s="17" t="s">
        <v>67</v>
      </c>
      <c r="F15" s="17" t="s">
        <v>333</v>
      </c>
      <c r="G15" s="21">
        <v>7.95</v>
      </c>
      <c r="H15" s="21"/>
      <c r="I15" s="22" t="str">
        <f t="shared" ref="I15:I29" si="0">IF(ISBLANK(G15),"",IF(G15&lt;=7,"KSM",IF(G15&lt;=7.3,"I A",IF(G15&lt;=7.64,"II A",IF(G15&lt;=8.24,"III A",IF(G15&lt;=8.94,"I JA",IF(G15&lt;=9.44,"II JA",IF(G15&lt;=9.84,"III JA"))))))))</f>
        <v>III A</v>
      </c>
    </row>
    <row r="16" spans="1:12" ht="17.25" customHeight="1" x14ac:dyDescent="0.25">
      <c r="A16" s="20">
        <v>8</v>
      </c>
      <c r="B16" s="14" t="s">
        <v>214</v>
      </c>
      <c r="C16" s="15" t="s">
        <v>215</v>
      </c>
      <c r="D16" s="16">
        <v>39566</v>
      </c>
      <c r="E16" s="17" t="s">
        <v>67</v>
      </c>
      <c r="F16" s="17" t="s">
        <v>209</v>
      </c>
      <c r="G16" s="18">
        <v>8.1199999999999992</v>
      </c>
      <c r="H16" s="18"/>
      <c r="I16" s="22" t="str">
        <f t="shared" si="0"/>
        <v>III A</v>
      </c>
    </row>
    <row r="17" spans="1:9" ht="17.25" customHeight="1" x14ac:dyDescent="0.25">
      <c r="A17" s="20">
        <v>9</v>
      </c>
      <c r="B17" s="14" t="s">
        <v>156</v>
      </c>
      <c r="C17" s="15" t="s">
        <v>157</v>
      </c>
      <c r="D17" s="16" t="s">
        <v>158</v>
      </c>
      <c r="E17" s="17" t="s">
        <v>67</v>
      </c>
      <c r="F17" s="17" t="s">
        <v>149</v>
      </c>
      <c r="G17" s="18">
        <v>8.17</v>
      </c>
      <c r="H17" s="18"/>
      <c r="I17" s="22" t="str">
        <f t="shared" si="0"/>
        <v>III A</v>
      </c>
    </row>
    <row r="18" spans="1:9" ht="17.25" customHeight="1" x14ac:dyDescent="0.25">
      <c r="A18" s="20">
        <v>10</v>
      </c>
      <c r="B18" s="14" t="s">
        <v>262</v>
      </c>
      <c r="C18" s="15" t="s">
        <v>263</v>
      </c>
      <c r="D18" s="16" t="s">
        <v>264</v>
      </c>
      <c r="E18" s="17" t="s">
        <v>67</v>
      </c>
      <c r="F18" s="17" t="s">
        <v>261</v>
      </c>
      <c r="G18" s="18">
        <v>8.26</v>
      </c>
      <c r="H18" s="18"/>
      <c r="I18" s="22" t="str">
        <f t="shared" si="0"/>
        <v>I JA</v>
      </c>
    </row>
    <row r="19" spans="1:9" ht="17.25" customHeight="1" x14ac:dyDescent="0.25">
      <c r="A19" s="20">
        <v>11</v>
      </c>
      <c r="B19" s="14" t="s">
        <v>443</v>
      </c>
      <c r="C19" s="15" t="s">
        <v>444</v>
      </c>
      <c r="D19" s="16">
        <v>39393</v>
      </c>
      <c r="E19" s="17" t="s">
        <v>67</v>
      </c>
      <c r="F19" s="17" t="s">
        <v>438</v>
      </c>
      <c r="G19" s="18">
        <v>8.31</v>
      </c>
      <c r="H19" s="18"/>
      <c r="I19" s="22" t="str">
        <f t="shared" si="0"/>
        <v>I JA</v>
      </c>
    </row>
    <row r="20" spans="1:9" ht="17.25" customHeight="1" x14ac:dyDescent="0.25">
      <c r="A20" s="20">
        <v>12</v>
      </c>
      <c r="B20" s="14" t="s">
        <v>126</v>
      </c>
      <c r="C20" s="15" t="s">
        <v>127</v>
      </c>
      <c r="D20" s="16" t="s">
        <v>128</v>
      </c>
      <c r="E20" s="17" t="s">
        <v>67</v>
      </c>
      <c r="F20" s="17" t="s">
        <v>125</v>
      </c>
      <c r="G20" s="18">
        <v>8.4499999999999993</v>
      </c>
      <c r="H20" s="18"/>
      <c r="I20" s="22" t="str">
        <f t="shared" si="0"/>
        <v>I JA</v>
      </c>
    </row>
    <row r="21" spans="1:9" ht="17.25" customHeight="1" x14ac:dyDescent="0.25">
      <c r="A21" s="20">
        <v>13</v>
      </c>
      <c r="B21" s="14" t="s">
        <v>395</v>
      </c>
      <c r="C21" s="15" t="s">
        <v>396</v>
      </c>
      <c r="D21" s="16">
        <v>39700</v>
      </c>
      <c r="E21" s="17" t="s">
        <v>67</v>
      </c>
      <c r="F21" s="17" t="s">
        <v>383</v>
      </c>
      <c r="G21" s="18">
        <v>8.4499999999999993</v>
      </c>
      <c r="H21" s="18"/>
      <c r="I21" s="22" t="str">
        <f t="shared" si="0"/>
        <v>I JA</v>
      </c>
    </row>
    <row r="22" spans="1:9" ht="17.25" customHeight="1" x14ac:dyDescent="0.25">
      <c r="A22" s="20">
        <v>14</v>
      </c>
      <c r="B22" s="14" t="s">
        <v>226</v>
      </c>
      <c r="C22" s="15" t="s">
        <v>227</v>
      </c>
      <c r="D22" s="16" t="s">
        <v>228</v>
      </c>
      <c r="E22" s="17" t="s">
        <v>221</v>
      </c>
      <c r="F22" s="17" t="s">
        <v>222</v>
      </c>
      <c r="G22" s="18">
        <v>8.4700000000000006</v>
      </c>
      <c r="H22" s="18"/>
      <c r="I22" s="22" t="str">
        <f t="shared" si="0"/>
        <v>I JA</v>
      </c>
    </row>
    <row r="23" spans="1:9" ht="17.25" customHeight="1" x14ac:dyDescent="0.25">
      <c r="A23" s="20">
        <v>15</v>
      </c>
      <c r="B23" s="14" t="s">
        <v>42</v>
      </c>
      <c r="C23" s="15" t="s">
        <v>43</v>
      </c>
      <c r="D23" s="16" t="s">
        <v>44</v>
      </c>
      <c r="E23" s="17" t="s">
        <v>0</v>
      </c>
      <c r="F23" s="17" t="s">
        <v>45</v>
      </c>
      <c r="G23" s="18">
        <v>8.52</v>
      </c>
      <c r="H23" s="18"/>
      <c r="I23" s="22" t="str">
        <f t="shared" si="0"/>
        <v>I JA</v>
      </c>
    </row>
    <row r="24" spans="1:9" ht="17.25" customHeight="1" x14ac:dyDescent="0.25">
      <c r="A24" s="20">
        <v>16</v>
      </c>
      <c r="B24" s="14" t="s">
        <v>265</v>
      </c>
      <c r="C24" s="15" t="s">
        <v>271</v>
      </c>
      <c r="D24" s="16" t="s">
        <v>272</v>
      </c>
      <c r="E24" s="17" t="s">
        <v>67</v>
      </c>
      <c r="F24" s="17" t="s">
        <v>261</v>
      </c>
      <c r="G24" s="18">
        <v>8.61</v>
      </c>
      <c r="H24" s="18"/>
      <c r="I24" s="22" t="str">
        <f t="shared" si="0"/>
        <v>I JA</v>
      </c>
    </row>
    <row r="25" spans="1:9" ht="17.25" customHeight="1" x14ac:dyDescent="0.25">
      <c r="A25" s="20">
        <v>17</v>
      </c>
      <c r="B25" s="14" t="s">
        <v>214</v>
      </c>
      <c r="C25" s="15" t="s">
        <v>273</v>
      </c>
      <c r="D25" s="16" t="s">
        <v>274</v>
      </c>
      <c r="E25" s="17" t="s">
        <v>67</v>
      </c>
      <c r="F25" s="17" t="s">
        <v>261</v>
      </c>
      <c r="G25" s="18">
        <v>8.64</v>
      </c>
      <c r="H25" s="18"/>
      <c r="I25" s="22" t="str">
        <f t="shared" si="0"/>
        <v>I JA</v>
      </c>
    </row>
    <row r="26" spans="1:9" ht="17.25" customHeight="1" x14ac:dyDescent="0.25">
      <c r="A26" s="20">
        <v>18</v>
      </c>
      <c r="B26" s="14" t="s">
        <v>75</v>
      </c>
      <c r="C26" s="15" t="s">
        <v>204</v>
      </c>
      <c r="D26" s="16">
        <v>40064</v>
      </c>
      <c r="E26" s="17" t="s">
        <v>67</v>
      </c>
      <c r="F26" s="17" t="s">
        <v>197</v>
      </c>
      <c r="G26" s="18">
        <v>8.66</v>
      </c>
      <c r="H26" s="18"/>
      <c r="I26" s="22" t="str">
        <f t="shared" si="0"/>
        <v>I JA</v>
      </c>
    </row>
    <row r="27" spans="1:9" ht="17.25" customHeight="1" x14ac:dyDescent="0.25">
      <c r="A27" s="20">
        <v>19</v>
      </c>
      <c r="B27" s="14" t="s">
        <v>489</v>
      </c>
      <c r="C27" s="15" t="s">
        <v>490</v>
      </c>
      <c r="D27" s="16">
        <v>39333</v>
      </c>
      <c r="E27" s="17" t="s">
        <v>0</v>
      </c>
      <c r="F27" s="17" t="s">
        <v>360</v>
      </c>
      <c r="G27" s="18">
        <v>8.75</v>
      </c>
      <c r="H27" s="18"/>
      <c r="I27" s="22" t="str">
        <f t="shared" si="0"/>
        <v>I JA</v>
      </c>
    </row>
    <row r="28" spans="1:9" ht="17.25" customHeight="1" x14ac:dyDescent="0.25">
      <c r="A28" s="20">
        <v>20</v>
      </c>
      <c r="B28" s="14" t="s">
        <v>229</v>
      </c>
      <c r="C28" s="15" t="s">
        <v>230</v>
      </c>
      <c r="D28" s="16" t="s">
        <v>231</v>
      </c>
      <c r="E28" s="17" t="s">
        <v>221</v>
      </c>
      <c r="F28" s="17" t="s">
        <v>222</v>
      </c>
      <c r="G28" s="18">
        <v>8.77</v>
      </c>
      <c r="H28" s="18"/>
      <c r="I28" s="22" t="str">
        <f t="shared" si="0"/>
        <v>I JA</v>
      </c>
    </row>
    <row r="29" spans="1:9" ht="17.25" customHeight="1" x14ac:dyDescent="0.25">
      <c r="A29" s="20">
        <v>21</v>
      </c>
      <c r="B29" s="14" t="s">
        <v>422</v>
      </c>
      <c r="C29" s="15" t="s">
        <v>423</v>
      </c>
      <c r="D29" s="16">
        <v>39784</v>
      </c>
      <c r="E29" s="17" t="s">
        <v>67</v>
      </c>
      <c r="F29" s="17" t="s">
        <v>418</v>
      </c>
      <c r="G29" s="18">
        <v>9.41</v>
      </c>
      <c r="H29" s="18"/>
      <c r="I29" s="22" t="str">
        <f t="shared" si="0"/>
        <v>II JA</v>
      </c>
    </row>
    <row r="30" spans="1:9" ht="17.25" customHeight="1" x14ac:dyDescent="0.25">
      <c r="A30" s="20">
        <v>22</v>
      </c>
      <c r="B30" s="14" t="s">
        <v>129</v>
      </c>
      <c r="C30" s="15" t="s">
        <v>445</v>
      </c>
      <c r="D30" s="16">
        <v>39707</v>
      </c>
      <c r="E30" s="17" t="s">
        <v>67</v>
      </c>
      <c r="F30" s="17" t="s">
        <v>438</v>
      </c>
      <c r="G30" s="18">
        <v>10.25</v>
      </c>
      <c r="H30" s="18"/>
      <c r="I30" s="22"/>
    </row>
    <row r="31" spans="1:9" ht="17.25" customHeight="1" x14ac:dyDescent="0.25">
      <c r="A31" s="20"/>
      <c r="B31" s="14" t="s">
        <v>153</v>
      </c>
      <c r="C31" s="15" t="s">
        <v>390</v>
      </c>
      <c r="D31" s="16">
        <v>39102</v>
      </c>
      <c r="E31" s="17" t="s">
        <v>67</v>
      </c>
      <c r="F31" s="17" t="s">
        <v>383</v>
      </c>
      <c r="G31" s="18" t="s">
        <v>493</v>
      </c>
      <c r="H31" s="18"/>
      <c r="I31" s="22"/>
    </row>
    <row r="32" spans="1:9" ht="17.25" customHeight="1" x14ac:dyDescent="0.25">
      <c r="A32" s="20"/>
      <c r="B32" s="14" t="s">
        <v>401</v>
      </c>
      <c r="C32" s="15" t="s">
        <v>421</v>
      </c>
      <c r="D32" s="16">
        <v>39428</v>
      </c>
      <c r="E32" s="17" t="s">
        <v>67</v>
      </c>
      <c r="F32" s="17" t="s">
        <v>418</v>
      </c>
      <c r="G32" s="18" t="s">
        <v>493</v>
      </c>
      <c r="H32" s="18"/>
      <c r="I32" s="22"/>
    </row>
    <row r="33" spans="1:9" ht="17.25" customHeight="1" x14ac:dyDescent="0.25">
      <c r="A33" s="20"/>
      <c r="B33" s="14" t="s">
        <v>138</v>
      </c>
      <c r="C33" s="15" t="s">
        <v>139</v>
      </c>
      <c r="D33" s="16" t="s">
        <v>140</v>
      </c>
      <c r="E33" s="17" t="s">
        <v>67</v>
      </c>
      <c r="F33" s="17" t="s">
        <v>125</v>
      </c>
      <c r="G33" s="18" t="s">
        <v>493</v>
      </c>
      <c r="H33" s="18"/>
      <c r="I33" s="22"/>
    </row>
    <row r="34" spans="1:9" ht="17.25" customHeight="1" x14ac:dyDescent="0.25">
      <c r="A34" s="20"/>
      <c r="B34" s="14" t="s">
        <v>326</v>
      </c>
      <c r="C34" s="15" t="s">
        <v>327</v>
      </c>
      <c r="D34" s="16">
        <v>39167</v>
      </c>
      <c r="E34" s="17" t="s">
        <v>67</v>
      </c>
      <c r="F34" s="17" t="s">
        <v>328</v>
      </c>
      <c r="G34" s="18" t="s">
        <v>493</v>
      </c>
      <c r="H34" s="18"/>
      <c r="I34" s="22"/>
    </row>
    <row r="35" spans="1:9" ht="17.25" customHeight="1" x14ac:dyDescent="0.25">
      <c r="A35" s="20"/>
      <c r="B35" s="14" t="s">
        <v>129</v>
      </c>
      <c r="C35" s="15" t="s">
        <v>130</v>
      </c>
      <c r="D35" s="16" t="s">
        <v>131</v>
      </c>
      <c r="E35" s="17" t="s">
        <v>67</v>
      </c>
      <c r="F35" s="17" t="s">
        <v>125</v>
      </c>
      <c r="G35" s="18" t="s">
        <v>493</v>
      </c>
      <c r="H35" s="18"/>
      <c r="I35" s="22"/>
    </row>
    <row r="36" spans="1:9" x14ac:dyDescent="0.25">
      <c r="A36" s="1"/>
      <c r="B36" s="1"/>
      <c r="C36" s="1"/>
      <c r="D36" s="1"/>
      <c r="E36" s="1"/>
      <c r="F36" s="1"/>
      <c r="G36" s="1"/>
      <c r="H36" s="1"/>
    </row>
  </sheetData>
  <sortState ref="A8:L13">
    <sortCondition ref="H8:H13"/>
  </sortState>
  <conditionalFormatting sqref="C8:F13 C15:F35">
    <cfRule type="timePeriod" dxfId="0" priority="2" timePeriod="lastWeek">
      <formula>AND(TODAY()-ROUNDDOWN(C8,0)&gt;=(WEEKDAY(TODAY())),TODAY()-ROUNDDOWN(C8,0)&lt;(WEEKDAY(TODAY())+7))</formula>
    </cfRule>
  </conditionalFormatting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indexed="13"/>
  </sheetPr>
  <dimension ref="A1:N26"/>
  <sheetViews>
    <sheetView zoomScaleNormal="100" workbookViewId="0"/>
  </sheetViews>
  <sheetFormatPr defaultRowHeight="13.2" x14ac:dyDescent="0.25"/>
  <cols>
    <col min="1" max="1" width="6.109375" customWidth="1"/>
    <col min="2" max="2" width="4.6640625" customWidth="1"/>
    <col min="3" max="3" width="9.6640625" customWidth="1"/>
    <col min="4" max="4" width="13.5546875" customWidth="1"/>
    <col min="5" max="5" width="8.6640625" bestFit="1" customWidth="1"/>
    <col min="6" max="6" width="11.6640625" bestFit="1" customWidth="1"/>
    <col min="7" max="7" width="10.33203125" bestFit="1" customWidth="1"/>
    <col min="8" max="8" width="8.44140625" customWidth="1"/>
    <col min="9" max="9" width="6.109375" customWidth="1"/>
    <col min="10" max="10" width="4.109375" bestFit="1" customWidth="1"/>
  </cols>
  <sheetData>
    <row r="1" spans="1:14" ht="17.399999999999999" x14ac:dyDescent="0.25">
      <c r="A1" s="1"/>
      <c r="B1" s="1"/>
      <c r="C1" s="1"/>
      <c r="D1" s="2" t="s">
        <v>41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7.399999999999999" x14ac:dyDescent="0.25">
      <c r="A2" s="1"/>
      <c r="B2" s="1"/>
      <c r="C2" s="1"/>
      <c r="D2" s="2" t="s">
        <v>27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 t="s">
        <v>0</v>
      </c>
      <c r="B3" s="1"/>
      <c r="C3" s="1"/>
      <c r="D3" s="1"/>
      <c r="E3" s="1"/>
      <c r="F3" s="1"/>
      <c r="G3" s="3">
        <v>44952</v>
      </c>
    </row>
    <row r="4" spans="1:14" x14ac:dyDescent="0.25">
      <c r="A4" s="1"/>
      <c r="B4" s="1"/>
      <c r="C4" s="1"/>
      <c r="D4" s="1"/>
      <c r="E4" s="1"/>
      <c r="F4" s="1"/>
      <c r="G4" s="1"/>
      <c r="H4" s="1"/>
    </row>
    <row r="5" spans="1:14" x14ac:dyDescent="0.25">
      <c r="A5" s="1"/>
      <c r="B5" s="1"/>
      <c r="C5" s="4" t="s">
        <v>32</v>
      </c>
      <c r="D5" s="4"/>
      <c r="E5" s="4" t="s">
        <v>30</v>
      </c>
      <c r="F5" s="5" t="s">
        <v>2</v>
      </c>
      <c r="G5" s="6" t="s">
        <v>3</v>
      </c>
      <c r="H5" s="1"/>
    </row>
    <row r="6" spans="1:14" ht="13.8" thickBot="1" x14ac:dyDescent="0.3">
      <c r="A6" s="1"/>
      <c r="B6" s="1"/>
      <c r="C6" s="1"/>
      <c r="D6" s="1"/>
      <c r="E6" s="1"/>
      <c r="F6" s="1"/>
      <c r="G6" s="1"/>
      <c r="H6" s="1"/>
    </row>
    <row r="7" spans="1:14" ht="13.8" thickBot="1" x14ac:dyDescent="0.3">
      <c r="A7" s="7" t="s">
        <v>4</v>
      </c>
      <c r="B7" s="24" t="s">
        <v>18</v>
      </c>
      <c r="C7" s="8" t="s">
        <v>5</v>
      </c>
      <c r="D7" s="9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25" t="s">
        <v>19</v>
      </c>
    </row>
    <row r="8" spans="1:14" ht="17.25" customHeight="1" x14ac:dyDescent="0.25">
      <c r="A8" s="13" t="s">
        <v>2</v>
      </c>
      <c r="B8" s="70">
        <v>62</v>
      </c>
      <c r="C8" s="62" t="s">
        <v>166</v>
      </c>
      <c r="D8" s="63" t="s">
        <v>167</v>
      </c>
      <c r="E8" s="65" t="s">
        <v>168</v>
      </c>
      <c r="F8" s="66" t="s">
        <v>67</v>
      </c>
      <c r="G8" s="64" t="s">
        <v>149</v>
      </c>
      <c r="H8" s="49">
        <v>54.16</v>
      </c>
      <c r="I8" s="27" t="str">
        <f t="shared" ref="I8:I11" si="0">IF(ISBLANK(H8),"",IF(H8&lt;=40.05,"KSM",IF(H8&lt;=42.05,"I A",IF(H8&lt;=44.84,"II A",IF(H8&lt;=48.34,"III A",IF(H8&lt;=52.34,"I JA",IF(H8&lt;=56.04,"II JA",IF(H8&lt;=58.84,"III JA"))))))))</f>
        <v>II JA</v>
      </c>
    </row>
    <row r="9" spans="1:14" ht="17.25" customHeight="1" x14ac:dyDescent="0.25">
      <c r="A9" s="20" t="s">
        <v>13</v>
      </c>
      <c r="B9" s="70">
        <v>54</v>
      </c>
      <c r="C9" s="62" t="s">
        <v>195</v>
      </c>
      <c r="D9" s="63" t="s">
        <v>196</v>
      </c>
      <c r="E9" s="65">
        <v>39200</v>
      </c>
      <c r="F9" s="66" t="s">
        <v>67</v>
      </c>
      <c r="G9" s="64" t="s">
        <v>197</v>
      </c>
      <c r="H9" s="49">
        <v>47.93</v>
      </c>
      <c r="I9" s="27" t="str">
        <f t="shared" si="0"/>
        <v>III A</v>
      </c>
    </row>
    <row r="10" spans="1:14" ht="17.25" customHeight="1" x14ac:dyDescent="0.25">
      <c r="A10" s="20" t="s">
        <v>14</v>
      </c>
      <c r="B10" s="70">
        <v>64</v>
      </c>
      <c r="C10" s="62" t="s">
        <v>386</v>
      </c>
      <c r="D10" s="63" t="s">
        <v>387</v>
      </c>
      <c r="E10" s="65">
        <v>38903</v>
      </c>
      <c r="F10" s="66" t="s">
        <v>67</v>
      </c>
      <c r="G10" s="64" t="s">
        <v>383</v>
      </c>
      <c r="H10" s="49">
        <v>48.51</v>
      </c>
      <c r="I10" s="27" t="str">
        <f t="shared" si="0"/>
        <v>I JA</v>
      </c>
    </row>
    <row r="11" spans="1:14" ht="17.25" customHeight="1" x14ac:dyDescent="0.25">
      <c r="A11" s="20" t="s">
        <v>15</v>
      </c>
      <c r="B11" s="70">
        <v>71</v>
      </c>
      <c r="C11" s="62" t="s">
        <v>60</v>
      </c>
      <c r="D11" s="63" t="s">
        <v>58</v>
      </c>
      <c r="E11" s="65">
        <v>39178</v>
      </c>
      <c r="F11" s="66" t="s">
        <v>67</v>
      </c>
      <c r="G11" s="64" t="s">
        <v>59</v>
      </c>
      <c r="H11" s="49">
        <v>47.05</v>
      </c>
      <c r="I11" s="27" t="str">
        <f t="shared" si="0"/>
        <v>III A</v>
      </c>
    </row>
    <row r="12" spans="1:14" x14ac:dyDescent="0.25">
      <c r="A12" s="1"/>
      <c r="B12" s="55"/>
      <c r="C12" s="1"/>
      <c r="D12" s="1"/>
      <c r="E12" s="1"/>
      <c r="F12" s="5">
        <v>2</v>
      </c>
      <c r="G12" s="6" t="s">
        <v>3</v>
      </c>
      <c r="H12" s="1"/>
    </row>
    <row r="13" spans="1:14" ht="17.25" customHeight="1" x14ac:dyDescent="0.25">
      <c r="A13" s="20" t="s">
        <v>2</v>
      </c>
      <c r="B13" s="70">
        <v>52</v>
      </c>
      <c r="C13" s="62" t="s">
        <v>122</v>
      </c>
      <c r="D13" s="63" t="s">
        <v>400</v>
      </c>
      <c r="E13" s="65">
        <v>40023</v>
      </c>
      <c r="F13" s="66" t="s">
        <v>67</v>
      </c>
      <c r="G13" s="64" t="s">
        <v>383</v>
      </c>
      <c r="H13" s="49">
        <v>50.98</v>
      </c>
      <c r="I13" s="27" t="str">
        <f>IF(ISBLANK(H13),"",IF(H13&lt;=40.05,"KSM",IF(H13&lt;=42.05,"I A",IF(H13&lt;=44.84,"II A",IF(H13&lt;=48.34,"III A",IF(H13&lt;=52.34,"I JA",IF(H13&lt;=56.04,"II JA",IF(H13&lt;=58.84,"III JA"))))))))</f>
        <v>I JA</v>
      </c>
    </row>
    <row r="14" spans="1:14" ht="17.25" customHeight="1" x14ac:dyDescent="0.25">
      <c r="A14" s="20" t="s">
        <v>13</v>
      </c>
      <c r="B14" s="70">
        <v>56</v>
      </c>
      <c r="C14" s="62" t="s">
        <v>398</v>
      </c>
      <c r="D14" s="63" t="s">
        <v>399</v>
      </c>
      <c r="E14" s="65">
        <v>39500</v>
      </c>
      <c r="F14" s="66" t="s">
        <v>67</v>
      </c>
      <c r="G14" s="64" t="s">
        <v>383</v>
      </c>
      <c r="H14" s="49">
        <v>49.44</v>
      </c>
      <c r="I14" s="27" t="str">
        <f t="shared" ref="I14:I16" si="1">IF(ISBLANK(H14),"",IF(H14&lt;=40.05,"KSM",IF(H14&lt;=42.05,"I A",IF(H14&lt;=44.84,"II A",IF(H14&lt;=48.34,"III A",IF(H14&lt;=52.34,"I JA",IF(H14&lt;=56.04,"II JA",IF(H14&lt;=58.84,"III JA"))))))))</f>
        <v>I JA</v>
      </c>
    </row>
    <row r="15" spans="1:14" ht="17.25" customHeight="1" x14ac:dyDescent="0.25">
      <c r="A15" s="20" t="s">
        <v>14</v>
      </c>
      <c r="B15" s="70">
        <v>63</v>
      </c>
      <c r="C15" s="62" t="s">
        <v>307</v>
      </c>
      <c r="D15" s="63" t="s">
        <v>308</v>
      </c>
      <c r="E15" s="65" t="s">
        <v>309</v>
      </c>
      <c r="F15" s="66" t="s">
        <v>67</v>
      </c>
      <c r="G15" s="64" t="s">
        <v>310</v>
      </c>
      <c r="H15" s="49">
        <v>47.19</v>
      </c>
      <c r="I15" s="27" t="str">
        <f t="shared" si="1"/>
        <v>III A</v>
      </c>
    </row>
    <row r="16" spans="1:14" ht="17.25" customHeight="1" x14ac:dyDescent="0.25">
      <c r="A16" s="20" t="s">
        <v>15</v>
      </c>
      <c r="B16" s="70">
        <v>69</v>
      </c>
      <c r="C16" s="62" t="s">
        <v>205</v>
      </c>
      <c r="D16" s="63" t="s">
        <v>206</v>
      </c>
      <c r="E16" s="65">
        <v>39738</v>
      </c>
      <c r="F16" s="66" t="s">
        <v>67</v>
      </c>
      <c r="G16" s="64" t="s">
        <v>197</v>
      </c>
      <c r="H16" s="49">
        <v>48.96</v>
      </c>
      <c r="I16" s="27" t="str">
        <f t="shared" si="1"/>
        <v>I JA</v>
      </c>
    </row>
    <row r="17" spans="1:10" x14ac:dyDescent="0.25">
      <c r="A17" s="1"/>
      <c r="B17" s="55"/>
      <c r="C17" s="1"/>
      <c r="D17" s="1"/>
      <c r="E17" s="1"/>
      <c r="F17" s="5">
        <v>3</v>
      </c>
      <c r="G17" s="6" t="s">
        <v>3</v>
      </c>
      <c r="H17" s="1"/>
    </row>
    <row r="18" spans="1:10" ht="17.399999999999999" customHeight="1" x14ac:dyDescent="0.25">
      <c r="A18" s="20">
        <v>1</v>
      </c>
      <c r="B18" s="70">
        <v>76</v>
      </c>
      <c r="C18" s="62" t="s">
        <v>68</v>
      </c>
      <c r="D18" s="63" t="s">
        <v>69</v>
      </c>
      <c r="E18" s="65">
        <v>39711</v>
      </c>
      <c r="F18" s="66" t="s">
        <v>67</v>
      </c>
      <c r="G18" s="64" t="s">
        <v>70</v>
      </c>
      <c r="H18" s="49" t="s">
        <v>504</v>
      </c>
      <c r="I18" s="27"/>
    </row>
    <row r="19" spans="1:10" ht="17.25" customHeight="1" x14ac:dyDescent="0.25">
      <c r="A19" s="20" t="s">
        <v>13</v>
      </c>
      <c r="B19" s="70">
        <v>70</v>
      </c>
      <c r="C19" s="62" t="s">
        <v>57</v>
      </c>
      <c r="D19" s="63" t="s">
        <v>58</v>
      </c>
      <c r="E19" s="65">
        <v>39178</v>
      </c>
      <c r="F19" s="66" t="s">
        <v>67</v>
      </c>
      <c r="G19" s="64" t="s">
        <v>59</v>
      </c>
      <c r="H19" s="49">
        <v>47.12</v>
      </c>
      <c r="I19" s="27" t="str">
        <f>IF(ISBLANK(H19),"",IF(H19&lt;=40.05,"KSM",IF(H19&lt;=42.05,"I A",IF(H19&lt;=44.84,"II A",IF(H19&lt;=48.34,"III A",IF(H19&lt;=52.34,"I JA",IF(H19&lt;=56.04,"II JA",IF(H19&lt;=58.84,"III JA"))))))))</f>
        <v>III A</v>
      </c>
    </row>
    <row r="20" spans="1:10" ht="17.25" customHeight="1" x14ac:dyDescent="0.25">
      <c r="A20" s="20" t="s">
        <v>14</v>
      </c>
      <c r="B20" s="70">
        <v>33</v>
      </c>
      <c r="C20" s="62" t="s">
        <v>91</v>
      </c>
      <c r="D20" s="63" t="s">
        <v>92</v>
      </c>
      <c r="E20" s="65" t="s">
        <v>93</v>
      </c>
      <c r="F20" s="66" t="s">
        <v>108</v>
      </c>
      <c r="G20" s="64" t="s">
        <v>84</v>
      </c>
      <c r="H20" s="49">
        <v>45.01</v>
      </c>
      <c r="I20" s="27" t="str">
        <f>IF(ISBLANK(H20),"",IF(H20&lt;=40.05,"KSM",IF(H20&lt;=42.05,"I A",IF(H20&lt;=44.84,"II A",IF(H20&lt;=48.34,"III A",IF(H20&lt;=52.34,"I JA",IF(H20&lt;=56.04,"II JA",IF(H20&lt;=58.84,"III JA"))))))))</f>
        <v>III A</v>
      </c>
    </row>
    <row r="21" spans="1:10" ht="17.25" customHeight="1" x14ac:dyDescent="0.25">
      <c r="A21" s="20">
        <v>4</v>
      </c>
      <c r="B21" s="70">
        <v>340</v>
      </c>
      <c r="C21" s="62" t="s">
        <v>329</v>
      </c>
      <c r="D21" s="63" t="s">
        <v>330</v>
      </c>
      <c r="E21" s="65">
        <v>39210</v>
      </c>
      <c r="F21" s="66" t="s">
        <v>67</v>
      </c>
      <c r="G21" s="64" t="s">
        <v>328</v>
      </c>
      <c r="H21" s="49" t="s">
        <v>505</v>
      </c>
      <c r="I21" s="27"/>
      <c r="J21" s="74" t="s">
        <v>39</v>
      </c>
    </row>
    <row r="22" spans="1:10" x14ac:dyDescent="0.25">
      <c r="A22" s="1"/>
      <c r="B22" s="55"/>
      <c r="C22" s="1"/>
      <c r="D22" s="1"/>
      <c r="E22" s="1"/>
      <c r="F22" s="5">
        <v>4</v>
      </c>
      <c r="G22" s="6" t="s">
        <v>3</v>
      </c>
      <c r="H22" s="1"/>
    </row>
    <row r="23" spans="1:10" ht="17.25" customHeight="1" x14ac:dyDescent="0.25">
      <c r="A23" s="20">
        <v>1</v>
      </c>
      <c r="B23" s="70">
        <v>99</v>
      </c>
      <c r="C23" s="62" t="s">
        <v>397</v>
      </c>
      <c r="D23" s="63" t="s">
        <v>387</v>
      </c>
      <c r="E23" s="65">
        <v>38903</v>
      </c>
      <c r="F23" s="66" t="s">
        <v>67</v>
      </c>
      <c r="G23" s="64" t="s">
        <v>383</v>
      </c>
      <c r="H23" s="49">
        <v>47.81</v>
      </c>
      <c r="I23" s="27" t="str">
        <f>IF(ISBLANK(H23),"",IF(H23&lt;=40.05,"KSM",IF(H23&lt;=42.05,"I A",IF(H23&lt;=44.84,"II A",IF(H23&lt;=48.34,"III A",IF(H23&lt;=52.34,"I JA",IF(H23&lt;=56.04,"II JA",IF(H23&lt;=58.84,"III JA"))))))))</f>
        <v>III A</v>
      </c>
    </row>
    <row r="24" spans="1:10" ht="17.25" customHeight="1" x14ac:dyDescent="0.25">
      <c r="A24" s="20">
        <v>2</v>
      </c>
      <c r="B24" s="70">
        <v>35</v>
      </c>
      <c r="C24" s="62" t="s">
        <v>81</v>
      </c>
      <c r="D24" s="63" t="s">
        <v>82</v>
      </c>
      <c r="E24" s="65" t="s">
        <v>83</v>
      </c>
      <c r="F24" s="66" t="s">
        <v>108</v>
      </c>
      <c r="G24" s="64" t="s">
        <v>84</v>
      </c>
      <c r="H24" s="49">
        <v>42.91</v>
      </c>
      <c r="I24" s="27" t="str">
        <f>IF(ISBLANK(H24),"",IF(H24&lt;=40.05,"KSM",IF(H24&lt;=42.05,"I A",IF(H24&lt;=44.84,"II A",IF(H24&lt;=48.34,"III A",IF(H24&lt;=52.34,"I JA",IF(H24&lt;=56.04,"II JA",IF(H24&lt;=58.84,"III JA"))))))))</f>
        <v>II A</v>
      </c>
    </row>
    <row r="25" spans="1:10" ht="17.25" customHeight="1" x14ac:dyDescent="0.25">
      <c r="A25" s="20" t="s">
        <v>14</v>
      </c>
      <c r="B25" s="70">
        <v>60</v>
      </c>
      <c r="C25" s="62" t="s">
        <v>166</v>
      </c>
      <c r="D25" s="63" t="s">
        <v>311</v>
      </c>
      <c r="E25" s="65" t="s">
        <v>312</v>
      </c>
      <c r="F25" s="66" t="s">
        <v>67</v>
      </c>
      <c r="G25" s="64" t="s">
        <v>310</v>
      </c>
      <c r="H25" s="49">
        <v>42.92</v>
      </c>
      <c r="I25" s="27" t="str">
        <f>IF(ISBLANK(H25),"",IF(H25&lt;=40.05,"KSM",IF(H25&lt;=42.05,"I A",IF(H25&lt;=44.84,"II A",IF(H25&lt;=48.34,"III A",IF(H25&lt;=52.34,"I JA",IF(H25&lt;=56.04,"II JA",IF(H25&lt;=58.84,"III JA"))))))))</f>
        <v>II A</v>
      </c>
    </row>
    <row r="26" spans="1:10" ht="17.25" customHeight="1" x14ac:dyDescent="0.25">
      <c r="A26" s="20" t="s">
        <v>15</v>
      </c>
      <c r="B26" s="70">
        <v>79</v>
      </c>
      <c r="C26" s="62" t="s">
        <v>71</v>
      </c>
      <c r="D26" s="63" t="s">
        <v>72</v>
      </c>
      <c r="E26" s="65">
        <v>38954</v>
      </c>
      <c r="F26" s="66" t="s">
        <v>67</v>
      </c>
      <c r="G26" s="64" t="s">
        <v>70</v>
      </c>
      <c r="H26" s="49">
        <v>45.95</v>
      </c>
      <c r="I26" s="27" t="str">
        <f>IF(ISBLANK(H26),"",IF(H26&lt;=40.05,"KSM",IF(H26&lt;=42.05,"I A",IF(H26&lt;=44.84,"II A",IF(H26&lt;=48.34,"III A",IF(H26&lt;=52.34,"I JA",IF(H26&lt;=56.04,"II JA",IF(H26&lt;=58.84,"III JA"))))))))</f>
        <v>III A</v>
      </c>
    </row>
  </sheetData>
  <sortState ref="A18:N20">
    <sortCondition ref="A18:A20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N23"/>
  <sheetViews>
    <sheetView zoomScaleNormal="100" workbookViewId="0"/>
  </sheetViews>
  <sheetFormatPr defaultRowHeight="13.2" x14ac:dyDescent="0.25"/>
  <cols>
    <col min="1" max="1" width="6.109375" customWidth="1"/>
    <col min="2" max="2" width="4.6640625" customWidth="1"/>
    <col min="3" max="3" width="9.6640625" customWidth="1"/>
    <col min="4" max="4" width="13.5546875" customWidth="1"/>
    <col min="5" max="5" width="8.6640625" bestFit="1" customWidth="1"/>
    <col min="6" max="6" width="11.6640625" bestFit="1" customWidth="1"/>
    <col min="7" max="7" width="10.33203125" bestFit="1" customWidth="1"/>
    <col min="8" max="8" width="8.44140625" customWidth="1"/>
    <col min="9" max="9" width="6.109375" customWidth="1"/>
    <col min="10" max="10" width="4.109375" bestFit="1" customWidth="1"/>
  </cols>
  <sheetData>
    <row r="1" spans="1:14" ht="17.399999999999999" x14ac:dyDescent="0.25">
      <c r="A1" s="1"/>
      <c r="B1" s="1"/>
      <c r="C1" s="1"/>
      <c r="D1" s="2" t="s">
        <v>41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7.399999999999999" x14ac:dyDescent="0.25">
      <c r="A2" s="1"/>
      <c r="B2" s="1"/>
      <c r="C2" s="1"/>
      <c r="D2" s="2" t="s">
        <v>27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 t="s">
        <v>0</v>
      </c>
      <c r="B3" s="1"/>
      <c r="C3" s="1"/>
      <c r="D3" s="1"/>
      <c r="E3" s="1"/>
      <c r="F3" s="1"/>
      <c r="G3" s="3">
        <v>44952</v>
      </c>
    </row>
    <row r="4" spans="1:14" x14ac:dyDescent="0.25">
      <c r="A4" s="1"/>
      <c r="B4" s="1"/>
      <c r="C4" s="1"/>
      <c r="D4" s="1"/>
      <c r="E4" s="1"/>
      <c r="F4" s="1"/>
      <c r="G4" s="1"/>
      <c r="H4" s="1"/>
    </row>
    <row r="5" spans="1:14" x14ac:dyDescent="0.25">
      <c r="A5" s="1"/>
      <c r="B5" s="1"/>
      <c r="C5" s="4" t="s">
        <v>32</v>
      </c>
      <c r="D5" s="4"/>
      <c r="E5" s="4" t="s">
        <v>30</v>
      </c>
      <c r="F5" s="5"/>
      <c r="G5" s="6"/>
      <c r="H5" s="1"/>
    </row>
    <row r="6" spans="1:14" ht="13.8" thickBot="1" x14ac:dyDescent="0.3">
      <c r="A6" s="1"/>
      <c r="B6" s="1"/>
      <c r="C6" s="1"/>
      <c r="D6" s="1"/>
      <c r="E6" s="1"/>
      <c r="F6" s="1"/>
      <c r="G6" s="1"/>
      <c r="H6" s="1"/>
    </row>
    <row r="7" spans="1:14" ht="13.8" thickBot="1" x14ac:dyDescent="0.3">
      <c r="A7" s="7" t="s">
        <v>494</v>
      </c>
      <c r="B7" s="24" t="s">
        <v>18</v>
      </c>
      <c r="C7" s="8" t="s">
        <v>5</v>
      </c>
      <c r="D7" s="9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25" t="s">
        <v>19</v>
      </c>
    </row>
    <row r="8" spans="1:14" ht="17.25" customHeight="1" x14ac:dyDescent="0.25">
      <c r="A8" s="13">
        <v>1</v>
      </c>
      <c r="B8" s="70">
        <v>35</v>
      </c>
      <c r="C8" s="62" t="s">
        <v>81</v>
      </c>
      <c r="D8" s="63" t="s">
        <v>82</v>
      </c>
      <c r="E8" s="65" t="s">
        <v>83</v>
      </c>
      <c r="F8" s="66" t="s">
        <v>108</v>
      </c>
      <c r="G8" s="64" t="s">
        <v>84</v>
      </c>
      <c r="H8" s="49">
        <v>42.91</v>
      </c>
      <c r="I8" s="27" t="str">
        <f t="shared" ref="I8:I21" si="0">IF(ISBLANK(H8),"",IF(H8&lt;=40.05,"KSM",IF(H8&lt;=42.05,"I A",IF(H8&lt;=44.84,"II A",IF(H8&lt;=48.34,"III A",IF(H8&lt;=52.34,"I JA",IF(H8&lt;=56.04,"II JA",IF(H8&lt;=58.84,"III JA"))))))))</f>
        <v>II A</v>
      </c>
    </row>
    <row r="9" spans="1:14" ht="17.25" customHeight="1" x14ac:dyDescent="0.25">
      <c r="A9" s="20">
        <v>2</v>
      </c>
      <c r="B9" s="70">
        <v>60</v>
      </c>
      <c r="C9" s="62" t="s">
        <v>166</v>
      </c>
      <c r="D9" s="63" t="s">
        <v>311</v>
      </c>
      <c r="E9" s="65" t="s">
        <v>312</v>
      </c>
      <c r="F9" s="66" t="s">
        <v>67</v>
      </c>
      <c r="G9" s="64" t="s">
        <v>310</v>
      </c>
      <c r="H9" s="49">
        <v>42.92</v>
      </c>
      <c r="I9" s="27" t="str">
        <f t="shared" si="0"/>
        <v>II A</v>
      </c>
    </row>
    <row r="10" spans="1:14" ht="17.25" customHeight="1" x14ac:dyDescent="0.25">
      <c r="A10" s="13">
        <v>3</v>
      </c>
      <c r="B10" s="70">
        <v>33</v>
      </c>
      <c r="C10" s="62" t="s">
        <v>91</v>
      </c>
      <c r="D10" s="63" t="s">
        <v>92</v>
      </c>
      <c r="E10" s="65" t="s">
        <v>93</v>
      </c>
      <c r="F10" s="66" t="s">
        <v>108</v>
      </c>
      <c r="G10" s="64" t="s">
        <v>84</v>
      </c>
      <c r="H10" s="49">
        <v>45.01</v>
      </c>
      <c r="I10" s="27" t="str">
        <f t="shared" si="0"/>
        <v>III A</v>
      </c>
    </row>
    <row r="11" spans="1:14" ht="17.25" customHeight="1" x14ac:dyDescent="0.25">
      <c r="A11" s="20">
        <v>4</v>
      </c>
      <c r="B11" s="70">
        <v>79</v>
      </c>
      <c r="C11" s="62" t="s">
        <v>71</v>
      </c>
      <c r="D11" s="63" t="s">
        <v>72</v>
      </c>
      <c r="E11" s="65">
        <v>38954</v>
      </c>
      <c r="F11" s="66" t="s">
        <v>67</v>
      </c>
      <c r="G11" s="64" t="s">
        <v>70</v>
      </c>
      <c r="H11" s="49">
        <v>45.95</v>
      </c>
      <c r="I11" s="27" t="str">
        <f t="shared" si="0"/>
        <v>III A</v>
      </c>
    </row>
    <row r="12" spans="1:14" ht="17.25" customHeight="1" x14ac:dyDescent="0.25">
      <c r="A12" s="13">
        <v>5</v>
      </c>
      <c r="B12" s="70">
        <v>71</v>
      </c>
      <c r="C12" s="62" t="s">
        <v>60</v>
      </c>
      <c r="D12" s="63" t="s">
        <v>58</v>
      </c>
      <c r="E12" s="65">
        <v>39178</v>
      </c>
      <c r="F12" s="66" t="s">
        <v>67</v>
      </c>
      <c r="G12" s="64" t="s">
        <v>59</v>
      </c>
      <c r="H12" s="49">
        <v>47.05</v>
      </c>
      <c r="I12" s="27" t="str">
        <f t="shared" si="0"/>
        <v>III A</v>
      </c>
    </row>
    <row r="13" spans="1:14" ht="17.25" customHeight="1" x14ac:dyDescent="0.25">
      <c r="A13" s="20">
        <v>6</v>
      </c>
      <c r="B13" s="70">
        <v>70</v>
      </c>
      <c r="C13" s="62" t="s">
        <v>57</v>
      </c>
      <c r="D13" s="63" t="s">
        <v>58</v>
      </c>
      <c r="E13" s="65">
        <v>39178</v>
      </c>
      <c r="F13" s="66" t="s">
        <v>67</v>
      </c>
      <c r="G13" s="64" t="s">
        <v>59</v>
      </c>
      <c r="H13" s="49">
        <v>47.12</v>
      </c>
      <c r="I13" s="27" t="str">
        <f t="shared" si="0"/>
        <v>III A</v>
      </c>
    </row>
    <row r="14" spans="1:14" ht="17.25" customHeight="1" x14ac:dyDescent="0.25">
      <c r="A14" s="13">
        <v>7</v>
      </c>
      <c r="B14" s="70">
        <v>63</v>
      </c>
      <c r="C14" s="62" t="s">
        <v>307</v>
      </c>
      <c r="D14" s="63" t="s">
        <v>308</v>
      </c>
      <c r="E14" s="65" t="s">
        <v>309</v>
      </c>
      <c r="F14" s="66" t="s">
        <v>67</v>
      </c>
      <c r="G14" s="64" t="s">
        <v>310</v>
      </c>
      <c r="H14" s="49">
        <v>47.19</v>
      </c>
      <c r="I14" s="27" t="str">
        <f t="shared" si="0"/>
        <v>III A</v>
      </c>
    </row>
    <row r="15" spans="1:14" ht="17.25" customHeight="1" x14ac:dyDescent="0.25">
      <c r="A15" s="20">
        <v>8</v>
      </c>
      <c r="B15" s="70">
        <v>99</v>
      </c>
      <c r="C15" s="62" t="s">
        <v>397</v>
      </c>
      <c r="D15" s="63" t="s">
        <v>387</v>
      </c>
      <c r="E15" s="65">
        <v>38903</v>
      </c>
      <c r="F15" s="66" t="s">
        <v>67</v>
      </c>
      <c r="G15" s="64" t="s">
        <v>383</v>
      </c>
      <c r="H15" s="49">
        <v>47.81</v>
      </c>
      <c r="I15" s="27" t="str">
        <f t="shared" si="0"/>
        <v>III A</v>
      </c>
    </row>
    <row r="16" spans="1:14" ht="17.399999999999999" customHeight="1" x14ac:dyDescent="0.25">
      <c r="A16" s="13">
        <v>9</v>
      </c>
      <c r="B16" s="70">
        <v>54</v>
      </c>
      <c r="C16" s="62" t="s">
        <v>195</v>
      </c>
      <c r="D16" s="63" t="s">
        <v>196</v>
      </c>
      <c r="E16" s="65">
        <v>39200</v>
      </c>
      <c r="F16" s="66" t="s">
        <v>67</v>
      </c>
      <c r="G16" s="64" t="s">
        <v>197</v>
      </c>
      <c r="H16" s="49">
        <v>47.93</v>
      </c>
      <c r="I16" s="27" t="str">
        <f t="shared" si="0"/>
        <v>III A</v>
      </c>
    </row>
    <row r="17" spans="1:9" ht="17.25" customHeight="1" x14ac:dyDescent="0.25">
      <c r="A17" s="20">
        <v>10</v>
      </c>
      <c r="B17" s="70">
        <v>64</v>
      </c>
      <c r="C17" s="62" t="s">
        <v>386</v>
      </c>
      <c r="D17" s="63" t="s">
        <v>387</v>
      </c>
      <c r="E17" s="65">
        <v>38903</v>
      </c>
      <c r="F17" s="66" t="s">
        <v>67</v>
      </c>
      <c r="G17" s="64" t="s">
        <v>383</v>
      </c>
      <c r="H17" s="49">
        <v>48.51</v>
      </c>
      <c r="I17" s="27" t="str">
        <f t="shared" si="0"/>
        <v>I JA</v>
      </c>
    </row>
    <row r="18" spans="1:9" ht="17.25" customHeight="1" x14ac:dyDescent="0.25">
      <c r="A18" s="13">
        <v>11</v>
      </c>
      <c r="B18" s="70">
        <v>69</v>
      </c>
      <c r="C18" s="62" t="s">
        <v>205</v>
      </c>
      <c r="D18" s="63" t="s">
        <v>206</v>
      </c>
      <c r="E18" s="65">
        <v>39738</v>
      </c>
      <c r="F18" s="66" t="s">
        <v>67</v>
      </c>
      <c r="G18" s="64" t="s">
        <v>197</v>
      </c>
      <c r="H18" s="49">
        <v>48.96</v>
      </c>
      <c r="I18" s="27" t="str">
        <f t="shared" si="0"/>
        <v>I JA</v>
      </c>
    </row>
    <row r="19" spans="1:9" ht="17.25" customHeight="1" x14ac:dyDescent="0.25">
      <c r="A19" s="20">
        <v>12</v>
      </c>
      <c r="B19" s="70">
        <v>56</v>
      </c>
      <c r="C19" s="62" t="s">
        <v>398</v>
      </c>
      <c r="D19" s="63" t="s">
        <v>399</v>
      </c>
      <c r="E19" s="65">
        <v>39500</v>
      </c>
      <c r="F19" s="66" t="s">
        <v>67</v>
      </c>
      <c r="G19" s="64" t="s">
        <v>383</v>
      </c>
      <c r="H19" s="49">
        <v>49.44</v>
      </c>
      <c r="I19" s="27" t="str">
        <f t="shared" si="0"/>
        <v>I JA</v>
      </c>
    </row>
    <row r="20" spans="1:9" ht="17.25" customHeight="1" x14ac:dyDescent="0.25">
      <c r="A20" s="13">
        <v>13</v>
      </c>
      <c r="B20" s="70">
        <v>52</v>
      </c>
      <c r="C20" s="62" t="s">
        <v>122</v>
      </c>
      <c r="D20" s="63" t="s">
        <v>400</v>
      </c>
      <c r="E20" s="65">
        <v>40023</v>
      </c>
      <c r="F20" s="66" t="s">
        <v>67</v>
      </c>
      <c r="G20" s="64" t="s">
        <v>383</v>
      </c>
      <c r="H20" s="49">
        <v>50.98</v>
      </c>
      <c r="I20" s="27" t="str">
        <f t="shared" si="0"/>
        <v>I JA</v>
      </c>
    </row>
    <row r="21" spans="1:9" ht="17.25" customHeight="1" x14ac:dyDescent="0.25">
      <c r="A21" s="20">
        <v>14</v>
      </c>
      <c r="B21" s="70">
        <v>62</v>
      </c>
      <c r="C21" s="62" t="s">
        <v>166</v>
      </c>
      <c r="D21" s="63" t="s">
        <v>167</v>
      </c>
      <c r="E21" s="65" t="s">
        <v>168</v>
      </c>
      <c r="F21" s="66" t="s">
        <v>67</v>
      </c>
      <c r="G21" s="64" t="s">
        <v>149</v>
      </c>
      <c r="H21" s="49">
        <v>54.16</v>
      </c>
      <c r="I21" s="27" t="str">
        <f t="shared" si="0"/>
        <v>II JA</v>
      </c>
    </row>
    <row r="22" spans="1:9" ht="17.25" customHeight="1" x14ac:dyDescent="0.25">
      <c r="A22" s="20"/>
      <c r="B22" s="70">
        <v>340</v>
      </c>
      <c r="C22" s="62" t="s">
        <v>329</v>
      </c>
      <c r="D22" s="63" t="s">
        <v>330</v>
      </c>
      <c r="E22" s="65">
        <v>39210</v>
      </c>
      <c r="F22" s="66" t="s">
        <v>67</v>
      </c>
      <c r="G22" s="64" t="s">
        <v>328</v>
      </c>
      <c r="H22" s="49" t="s">
        <v>505</v>
      </c>
      <c r="I22" s="27"/>
    </row>
    <row r="23" spans="1:9" ht="17.25" customHeight="1" x14ac:dyDescent="0.25">
      <c r="A23" s="20"/>
      <c r="B23" s="70">
        <v>76</v>
      </c>
      <c r="C23" s="62" t="s">
        <v>68</v>
      </c>
      <c r="D23" s="63" t="s">
        <v>69</v>
      </c>
      <c r="E23" s="65">
        <v>39711</v>
      </c>
      <c r="F23" s="66" t="s">
        <v>67</v>
      </c>
      <c r="G23" s="64" t="s">
        <v>70</v>
      </c>
      <c r="H23" s="49" t="s">
        <v>504</v>
      </c>
      <c r="I23" s="27"/>
    </row>
  </sheetData>
  <sortState ref="A8:N23">
    <sortCondition ref="H8:H23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indexed="13"/>
  </sheetPr>
  <dimension ref="A1:N28"/>
  <sheetViews>
    <sheetView zoomScaleNormal="100" workbookViewId="0"/>
  </sheetViews>
  <sheetFormatPr defaultRowHeight="13.2" x14ac:dyDescent="0.25"/>
  <cols>
    <col min="1" max="1" width="6.109375" customWidth="1"/>
    <col min="2" max="2" width="4.6640625" customWidth="1"/>
    <col min="3" max="3" width="9.6640625" customWidth="1"/>
    <col min="4" max="4" width="13.5546875" customWidth="1"/>
    <col min="5" max="5" width="8.6640625" bestFit="1" customWidth="1"/>
    <col min="6" max="6" width="11" bestFit="1" customWidth="1"/>
    <col min="7" max="7" width="10.33203125" bestFit="1" customWidth="1"/>
    <col min="8" max="8" width="8.44140625" customWidth="1"/>
    <col min="9" max="9" width="6.109375" customWidth="1"/>
    <col min="10" max="10" width="4.109375" bestFit="1" customWidth="1"/>
  </cols>
  <sheetData>
    <row r="1" spans="1:14" ht="17.399999999999999" x14ac:dyDescent="0.25">
      <c r="A1" s="1"/>
      <c r="B1" s="1"/>
      <c r="C1" s="1"/>
      <c r="D1" s="2" t="s">
        <v>41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7.399999999999999" x14ac:dyDescent="0.25">
      <c r="A2" s="1"/>
      <c r="B2" s="1"/>
      <c r="C2" s="1"/>
      <c r="D2" s="2" t="s">
        <v>27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 t="s">
        <v>0</v>
      </c>
      <c r="B3" s="1"/>
      <c r="C3" s="1"/>
      <c r="D3" s="1"/>
      <c r="E3" s="1"/>
      <c r="F3" s="1"/>
      <c r="G3" s="3">
        <v>44952</v>
      </c>
    </row>
    <row r="4" spans="1:14" x14ac:dyDescent="0.25">
      <c r="A4" s="1"/>
      <c r="B4" s="1"/>
      <c r="C4" s="1"/>
      <c r="D4" s="1"/>
      <c r="E4" s="1"/>
      <c r="F4" s="1"/>
      <c r="G4" s="1"/>
      <c r="H4" s="1"/>
    </row>
    <row r="5" spans="1:14" x14ac:dyDescent="0.25">
      <c r="A5" s="1"/>
      <c r="B5" s="1"/>
      <c r="C5" s="4" t="s">
        <v>32</v>
      </c>
      <c r="D5" s="4"/>
      <c r="E5" s="4" t="s">
        <v>31</v>
      </c>
      <c r="F5" s="5" t="s">
        <v>2</v>
      </c>
      <c r="G5" s="6" t="s">
        <v>3</v>
      </c>
      <c r="H5" s="1"/>
    </row>
    <row r="6" spans="1:14" ht="13.8" thickBot="1" x14ac:dyDescent="0.3">
      <c r="A6" s="1"/>
      <c r="B6" s="1"/>
      <c r="C6" s="1"/>
      <c r="D6" s="1"/>
      <c r="E6" s="1"/>
      <c r="F6" s="1"/>
      <c r="G6" s="1"/>
      <c r="H6" s="1"/>
    </row>
    <row r="7" spans="1:14" ht="13.8" thickBot="1" x14ac:dyDescent="0.3">
      <c r="A7" s="7" t="s">
        <v>4</v>
      </c>
      <c r="B7" s="24" t="s">
        <v>18</v>
      </c>
      <c r="C7" s="8" t="s">
        <v>5</v>
      </c>
      <c r="D7" s="9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25" t="s">
        <v>19</v>
      </c>
    </row>
    <row r="8" spans="1:14" ht="17.25" customHeight="1" x14ac:dyDescent="0.25">
      <c r="A8" s="20" t="s">
        <v>2</v>
      </c>
      <c r="B8" s="70">
        <v>49</v>
      </c>
      <c r="C8" s="62" t="s">
        <v>199</v>
      </c>
      <c r="D8" s="63" t="s">
        <v>200</v>
      </c>
      <c r="E8" s="65">
        <v>39936</v>
      </c>
      <c r="F8" s="66" t="s">
        <v>67</v>
      </c>
      <c r="G8" s="64" t="s">
        <v>197</v>
      </c>
      <c r="H8" s="49">
        <v>45.35</v>
      </c>
      <c r="I8" s="27" t="str">
        <f t="shared" ref="I8" si="0">IF(ISBLANK(H8),"",IF(H8&lt;=34.75,"KSM",IF(H8&lt;=36.2,"I A",IF(H8&lt;=38.54,"II A",IF(H8&lt;=42.04,"III A",IF(H8&lt;=47.74,"I JA",IF(H8&lt;=52.34,"II JA",IF(H8&lt;=55.14,"III JA"))))))))</f>
        <v>I JA</v>
      </c>
    </row>
    <row r="9" spans="1:14" ht="17.25" customHeight="1" x14ac:dyDescent="0.25">
      <c r="A9" s="13">
        <v>2</v>
      </c>
      <c r="B9" s="70">
        <v>44</v>
      </c>
      <c r="C9" s="62" t="s">
        <v>262</v>
      </c>
      <c r="D9" s="63" t="s">
        <v>263</v>
      </c>
      <c r="E9" s="65" t="s">
        <v>264</v>
      </c>
      <c r="F9" s="66" t="s">
        <v>67</v>
      </c>
      <c r="G9" s="64" t="s">
        <v>261</v>
      </c>
      <c r="H9" s="49" t="s">
        <v>504</v>
      </c>
      <c r="I9" s="27"/>
    </row>
    <row r="10" spans="1:14" ht="17.25" customHeight="1" x14ac:dyDescent="0.25">
      <c r="A10" s="20">
        <v>3</v>
      </c>
      <c r="B10" s="70">
        <v>45</v>
      </c>
      <c r="C10" s="62" t="s">
        <v>79</v>
      </c>
      <c r="D10" s="63" t="s">
        <v>80</v>
      </c>
      <c r="E10" s="65">
        <v>39290</v>
      </c>
      <c r="F10" s="66" t="s">
        <v>67</v>
      </c>
      <c r="G10" s="64" t="s">
        <v>70</v>
      </c>
      <c r="H10" s="49" t="s">
        <v>504</v>
      </c>
      <c r="I10" s="27"/>
    </row>
    <row r="11" spans="1:14" ht="17.25" customHeight="1" x14ac:dyDescent="0.25">
      <c r="A11" s="20" t="s">
        <v>15</v>
      </c>
      <c r="B11" s="70">
        <v>72</v>
      </c>
      <c r="C11" s="62" t="s">
        <v>109</v>
      </c>
      <c r="D11" s="63" t="s">
        <v>110</v>
      </c>
      <c r="E11" s="65">
        <v>38978</v>
      </c>
      <c r="F11" s="66" t="s">
        <v>67</v>
      </c>
      <c r="G11" s="64" t="s">
        <v>111</v>
      </c>
      <c r="H11" s="49">
        <v>41.7</v>
      </c>
      <c r="I11" s="27" t="str">
        <f>IF(ISBLANK(H11),"",IF(H11&lt;=34.75,"KSM",IF(H11&lt;=36.2,"I A",IF(H11&lt;=38.54,"II A",IF(H11&lt;=42.04,"III A",IF(H11&lt;=47.74,"I JA",IF(H11&lt;=52.34,"II JA",IF(H11&lt;=55.14,"III JA"))))))))</f>
        <v>III A</v>
      </c>
    </row>
    <row r="12" spans="1:14" ht="17.25" customHeight="1" x14ac:dyDescent="0.25">
      <c r="A12" s="1"/>
      <c r="B12" s="55"/>
      <c r="C12" s="1"/>
      <c r="D12" s="1"/>
      <c r="E12" s="1"/>
      <c r="F12" s="5" t="s">
        <v>13</v>
      </c>
      <c r="G12" s="6" t="s">
        <v>3</v>
      </c>
      <c r="H12" s="1"/>
    </row>
    <row r="13" spans="1:14" ht="17.25" customHeight="1" x14ac:dyDescent="0.25">
      <c r="A13" s="20" t="s">
        <v>2</v>
      </c>
      <c r="B13" s="70">
        <v>57</v>
      </c>
      <c r="C13" s="62" t="s">
        <v>73</v>
      </c>
      <c r="D13" s="63" t="s">
        <v>74</v>
      </c>
      <c r="E13" s="65">
        <v>39551</v>
      </c>
      <c r="F13" s="66" t="s">
        <v>67</v>
      </c>
      <c r="G13" s="64" t="s">
        <v>70</v>
      </c>
      <c r="H13" s="49">
        <v>45.9</v>
      </c>
      <c r="I13" s="27" t="str">
        <f t="shared" ref="I13:I16" si="1">IF(ISBLANK(H13),"",IF(H13&lt;=34.75,"KSM",IF(H13&lt;=36.2,"I A",IF(H13&lt;=38.54,"II A",IF(H13&lt;=42.04,"III A",IF(H13&lt;=47.74,"I JA",IF(H13&lt;=52.34,"II JA",IF(H13&lt;=55.14,"III JA"))))))))</f>
        <v>I JA</v>
      </c>
    </row>
    <row r="14" spans="1:14" ht="17.25" customHeight="1" x14ac:dyDescent="0.25">
      <c r="A14" s="20" t="s">
        <v>13</v>
      </c>
      <c r="B14" s="70">
        <v>59</v>
      </c>
      <c r="C14" s="62" t="s">
        <v>153</v>
      </c>
      <c r="D14" s="63" t="s">
        <v>390</v>
      </c>
      <c r="E14" s="65">
        <v>39102</v>
      </c>
      <c r="F14" s="66" t="s">
        <v>67</v>
      </c>
      <c r="G14" s="64" t="s">
        <v>383</v>
      </c>
      <c r="H14" s="49" t="s">
        <v>504</v>
      </c>
      <c r="I14" s="27"/>
    </row>
    <row r="15" spans="1:14" ht="17.25" customHeight="1" x14ac:dyDescent="0.25">
      <c r="A15" s="20" t="s">
        <v>14</v>
      </c>
      <c r="B15" s="70">
        <v>37</v>
      </c>
      <c r="C15" s="62" t="s">
        <v>85</v>
      </c>
      <c r="D15" s="63" t="s">
        <v>86</v>
      </c>
      <c r="E15" s="65" t="s">
        <v>87</v>
      </c>
      <c r="F15" s="66" t="s">
        <v>108</v>
      </c>
      <c r="G15" s="64" t="s">
        <v>84</v>
      </c>
      <c r="H15" s="49">
        <v>44.14</v>
      </c>
      <c r="I15" s="27" t="str">
        <f t="shared" si="1"/>
        <v>I JA</v>
      </c>
    </row>
    <row r="16" spans="1:14" ht="17.25" customHeight="1" x14ac:dyDescent="0.25">
      <c r="A16" s="20" t="s">
        <v>15</v>
      </c>
      <c r="B16" s="70">
        <v>48</v>
      </c>
      <c r="C16" s="62" t="s">
        <v>75</v>
      </c>
      <c r="D16" s="63" t="s">
        <v>76</v>
      </c>
      <c r="E16" s="65">
        <v>39880</v>
      </c>
      <c r="F16" s="66" t="s">
        <v>67</v>
      </c>
      <c r="G16" s="64" t="s">
        <v>70</v>
      </c>
      <c r="H16" s="49">
        <v>44.94</v>
      </c>
      <c r="I16" s="27" t="str">
        <f t="shared" si="1"/>
        <v>I JA</v>
      </c>
    </row>
    <row r="17" spans="1:9" ht="17.25" customHeight="1" x14ac:dyDescent="0.25">
      <c r="A17" s="1"/>
      <c r="B17" s="55"/>
      <c r="C17" s="1"/>
      <c r="D17" s="1"/>
      <c r="E17" s="1"/>
      <c r="F17" s="5">
        <v>3</v>
      </c>
      <c r="G17" s="6" t="s">
        <v>3</v>
      </c>
      <c r="H17" s="1"/>
    </row>
    <row r="18" spans="1:9" ht="17.25" customHeight="1" x14ac:dyDescent="0.25">
      <c r="A18" s="20" t="s">
        <v>2</v>
      </c>
      <c r="B18" s="70">
        <v>80</v>
      </c>
      <c r="C18" s="62" t="s">
        <v>65</v>
      </c>
      <c r="D18" s="63" t="s">
        <v>66</v>
      </c>
      <c r="E18" s="65">
        <v>40007</v>
      </c>
      <c r="F18" s="66" t="s">
        <v>67</v>
      </c>
      <c r="G18" s="64" t="s">
        <v>59</v>
      </c>
      <c r="H18" s="49" t="s">
        <v>504</v>
      </c>
      <c r="I18" s="27"/>
    </row>
    <row r="19" spans="1:9" ht="17.25" customHeight="1" x14ac:dyDescent="0.25">
      <c r="A19" s="20" t="s">
        <v>13</v>
      </c>
      <c r="B19" s="70">
        <v>36</v>
      </c>
      <c r="C19" s="62" t="s">
        <v>88</v>
      </c>
      <c r="D19" s="63" t="s">
        <v>89</v>
      </c>
      <c r="E19" s="65" t="s">
        <v>90</v>
      </c>
      <c r="F19" s="66" t="s">
        <v>108</v>
      </c>
      <c r="G19" s="64" t="s">
        <v>84</v>
      </c>
      <c r="H19" s="49">
        <v>40.86</v>
      </c>
      <c r="I19" s="27" t="str">
        <f>IF(ISBLANK(H19),"",IF(H19&lt;=34.75,"KSM",IF(H19&lt;=36.2,"I A",IF(H19&lt;=38.54,"II A",IF(H19&lt;=42.04,"III A",IF(H19&lt;=47.74,"I JA",IF(H19&lt;=52.34,"II JA",IF(H19&lt;=55.14,"III JA"))))))))</f>
        <v>III A</v>
      </c>
    </row>
    <row r="20" spans="1:9" ht="17.25" customHeight="1" x14ac:dyDescent="0.25">
      <c r="A20" s="20" t="s">
        <v>14</v>
      </c>
      <c r="B20" s="70">
        <v>74</v>
      </c>
      <c r="C20" s="62" t="s">
        <v>156</v>
      </c>
      <c r="D20" s="63" t="s">
        <v>157</v>
      </c>
      <c r="E20" s="65" t="s">
        <v>158</v>
      </c>
      <c r="F20" s="66" t="s">
        <v>67</v>
      </c>
      <c r="G20" s="64" t="s">
        <v>149</v>
      </c>
      <c r="H20" s="49">
        <v>42.14</v>
      </c>
      <c r="I20" s="27" t="str">
        <f t="shared" ref="I20" si="2">IF(ISBLANK(H20),"",IF(H20&lt;=34.75,"KSM",IF(H20&lt;=36.2,"I A",IF(H20&lt;=38.54,"II A",IF(H20&lt;=42.04,"III A",IF(H20&lt;=47.74,"I JA",IF(H20&lt;=52.34,"II JA",IF(H20&lt;=55.14,"III JA"))))))))</f>
        <v>I JA</v>
      </c>
    </row>
    <row r="21" spans="1:9" ht="17.25" customHeight="1" x14ac:dyDescent="0.25">
      <c r="A21" s="20" t="s">
        <v>15</v>
      </c>
      <c r="B21" s="70">
        <v>67</v>
      </c>
      <c r="C21" s="62" t="s">
        <v>268</v>
      </c>
      <c r="D21" s="63" t="s">
        <v>269</v>
      </c>
      <c r="E21" s="65" t="s">
        <v>270</v>
      </c>
      <c r="F21" s="66" t="s">
        <v>67</v>
      </c>
      <c r="G21" s="64" t="s">
        <v>261</v>
      </c>
      <c r="H21" s="49" t="s">
        <v>504</v>
      </c>
      <c r="I21" s="27"/>
    </row>
    <row r="22" spans="1:9" ht="17.25" customHeight="1" x14ac:dyDescent="0.25">
      <c r="A22" s="1"/>
      <c r="B22" s="55"/>
      <c r="C22" s="1"/>
      <c r="D22" s="1"/>
      <c r="E22" s="1"/>
      <c r="F22" s="5">
        <v>4</v>
      </c>
      <c r="G22" s="6" t="s">
        <v>3</v>
      </c>
      <c r="H22" s="1"/>
    </row>
    <row r="23" spans="1:9" ht="17.25" customHeight="1" x14ac:dyDescent="0.25">
      <c r="A23" s="20" t="s">
        <v>2</v>
      </c>
      <c r="B23" s="20"/>
      <c r="C23" s="46"/>
      <c r="D23" s="47"/>
      <c r="E23" s="54"/>
      <c r="F23" s="45"/>
      <c r="G23" s="48"/>
      <c r="H23" s="49"/>
      <c r="I23" s="27" t="str">
        <f t="shared" ref="I23" si="3">IF(ISBLANK(H23),"",IF(H23&lt;=34.75,"KSM",IF(H23&lt;=36.2,"I A",IF(H23&lt;=38.54,"II A",IF(H23&lt;=42.04,"III A",IF(H23&lt;=47.74,"I JA",IF(H23&lt;=52.34,"II JA",IF(H23&lt;=55.14,"III JA"))))))))</f>
        <v/>
      </c>
    </row>
    <row r="24" spans="1:9" ht="17.25" customHeight="1" x14ac:dyDescent="0.25">
      <c r="A24" s="20">
        <v>2</v>
      </c>
      <c r="B24" s="70">
        <v>82</v>
      </c>
      <c r="C24" s="62" t="s">
        <v>280</v>
      </c>
      <c r="D24" s="63" t="s">
        <v>281</v>
      </c>
      <c r="E24" s="65">
        <v>39339</v>
      </c>
      <c r="F24" s="66" t="s">
        <v>282</v>
      </c>
      <c r="G24" s="64" t="s">
        <v>283</v>
      </c>
      <c r="H24" s="49">
        <v>37.74</v>
      </c>
      <c r="I24" s="27" t="str">
        <f>IF(ISBLANK(H24),"",IF(H24&lt;=34.75,"KSM",IF(H24&lt;=36.2,"I A",IF(H24&lt;=38.54,"II A",IF(H24&lt;=42.04,"III A",IF(H24&lt;=47.74,"I JA",IF(H24&lt;=52.34,"II JA",IF(H24&lt;=55.14,"III JA"))))))))</f>
        <v>II A</v>
      </c>
    </row>
    <row r="25" spans="1:9" ht="17.25" customHeight="1" x14ac:dyDescent="0.25">
      <c r="A25" s="20" t="s">
        <v>14</v>
      </c>
      <c r="B25" s="70">
        <v>95</v>
      </c>
      <c r="C25" s="62" t="s">
        <v>464</v>
      </c>
      <c r="D25" s="63" t="s">
        <v>465</v>
      </c>
      <c r="E25" s="65" t="s">
        <v>466</v>
      </c>
      <c r="F25" s="66" t="s">
        <v>282</v>
      </c>
      <c r="G25" s="64" t="s">
        <v>467</v>
      </c>
      <c r="H25" s="49">
        <v>39.200000000000003</v>
      </c>
      <c r="I25" s="27" t="str">
        <f t="shared" ref="I25" si="4">IF(ISBLANK(H25),"",IF(H25&lt;=34.75,"KSM",IF(H25&lt;=36.2,"I A",IF(H25&lt;=38.54,"II A",IF(H25&lt;=42.04,"III A",IF(H25&lt;=47.74,"I JA",IF(H25&lt;=52.34,"II JA",IF(H25&lt;=55.14,"III JA"))))))))</f>
        <v>III A</v>
      </c>
    </row>
    <row r="26" spans="1:9" ht="17.25" customHeight="1" x14ac:dyDescent="0.25">
      <c r="A26" s="20" t="s">
        <v>15</v>
      </c>
      <c r="B26" s="70">
        <v>68</v>
      </c>
      <c r="C26" s="62" t="s">
        <v>265</v>
      </c>
      <c r="D26" s="63" t="s">
        <v>266</v>
      </c>
      <c r="E26" s="65" t="s">
        <v>267</v>
      </c>
      <c r="F26" s="66" t="s">
        <v>67</v>
      </c>
      <c r="G26" s="64" t="s">
        <v>261</v>
      </c>
      <c r="H26" s="49" t="s">
        <v>504</v>
      </c>
      <c r="I26" s="27"/>
    </row>
    <row r="28" spans="1:9" ht="10.95" customHeight="1" x14ac:dyDescent="0.25"/>
  </sheetData>
  <sortState ref="A28:N30">
    <sortCondition ref="A28:A30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N24"/>
  <sheetViews>
    <sheetView zoomScaleNormal="100" workbookViewId="0"/>
  </sheetViews>
  <sheetFormatPr defaultRowHeight="13.2" x14ac:dyDescent="0.25"/>
  <cols>
    <col min="1" max="1" width="6.109375" customWidth="1"/>
    <col min="2" max="2" width="4.6640625" customWidth="1"/>
    <col min="3" max="3" width="9.6640625" customWidth="1"/>
    <col min="4" max="4" width="13.5546875" customWidth="1"/>
    <col min="5" max="5" width="8.6640625" bestFit="1" customWidth="1"/>
    <col min="6" max="6" width="11" bestFit="1" customWidth="1"/>
    <col min="7" max="7" width="10.33203125" bestFit="1" customWidth="1"/>
    <col min="8" max="8" width="8.44140625" customWidth="1"/>
    <col min="9" max="9" width="6.109375" customWidth="1"/>
    <col min="10" max="10" width="4.109375" bestFit="1" customWidth="1"/>
  </cols>
  <sheetData>
    <row r="1" spans="1:14" ht="17.399999999999999" x14ac:dyDescent="0.25">
      <c r="A1" s="1"/>
      <c r="B1" s="1"/>
      <c r="C1" s="1"/>
      <c r="D1" s="2" t="s">
        <v>41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7.399999999999999" x14ac:dyDescent="0.25">
      <c r="A2" s="1"/>
      <c r="B2" s="1"/>
      <c r="C2" s="1"/>
      <c r="D2" s="2" t="s">
        <v>27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 t="s">
        <v>0</v>
      </c>
      <c r="B3" s="1"/>
      <c r="C3" s="1"/>
      <c r="D3" s="1"/>
      <c r="E3" s="1"/>
      <c r="F3" s="1"/>
      <c r="G3" s="3">
        <v>44952</v>
      </c>
    </row>
    <row r="4" spans="1:14" x14ac:dyDescent="0.25">
      <c r="A4" s="1"/>
      <c r="B4" s="1"/>
      <c r="C4" s="1"/>
      <c r="D4" s="1"/>
      <c r="E4" s="1"/>
      <c r="F4" s="1"/>
      <c r="G4" s="1"/>
      <c r="H4" s="1"/>
    </row>
    <row r="5" spans="1:14" x14ac:dyDescent="0.25">
      <c r="A5" s="1"/>
      <c r="B5" s="1"/>
      <c r="C5" s="4" t="s">
        <v>32</v>
      </c>
      <c r="D5" s="4"/>
      <c r="E5" s="4" t="s">
        <v>31</v>
      </c>
      <c r="F5" s="5"/>
      <c r="G5" s="6"/>
      <c r="H5" s="1"/>
    </row>
    <row r="6" spans="1:14" ht="13.8" thickBot="1" x14ac:dyDescent="0.3">
      <c r="A6" s="1"/>
      <c r="B6" s="1"/>
      <c r="C6" s="1"/>
      <c r="D6" s="1"/>
      <c r="E6" s="1"/>
      <c r="F6" s="1"/>
      <c r="G6" s="1"/>
      <c r="H6" s="1"/>
    </row>
    <row r="7" spans="1:14" ht="13.8" thickBot="1" x14ac:dyDescent="0.3">
      <c r="A7" s="7" t="s">
        <v>494</v>
      </c>
      <c r="B7" s="24" t="s">
        <v>18</v>
      </c>
      <c r="C7" s="8" t="s">
        <v>5</v>
      </c>
      <c r="D7" s="9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25" t="s">
        <v>19</v>
      </c>
    </row>
    <row r="8" spans="1:14" ht="17.25" customHeight="1" x14ac:dyDescent="0.25">
      <c r="A8" s="20">
        <v>1</v>
      </c>
      <c r="B8" s="70">
        <v>82</v>
      </c>
      <c r="C8" s="62" t="s">
        <v>280</v>
      </c>
      <c r="D8" s="63" t="s">
        <v>281</v>
      </c>
      <c r="E8" s="65">
        <v>39339</v>
      </c>
      <c r="F8" s="66" t="s">
        <v>282</v>
      </c>
      <c r="G8" s="64" t="s">
        <v>283</v>
      </c>
      <c r="H8" s="49">
        <v>37.74</v>
      </c>
      <c r="I8" s="27" t="str">
        <f t="shared" ref="I8:I16" si="0">IF(ISBLANK(H8),"",IF(H8&lt;=34.75,"KSM",IF(H8&lt;=36.2,"I A",IF(H8&lt;=38.54,"II A",IF(H8&lt;=42.04,"III A",IF(H8&lt;=47.74,"I JA",IF(H8&lt;=52.34,"II JA",IF(H8&lt;=55.14,"III JA"))))))))</f>
        <v>II A</v>
      </c>
    </row>
    <row r="9" spans="1:14" ht="17.25" customHeight="1" x14ac:dyDescent="0.25">
      <c r="A9" s="13">
        <v>2</v>
      </c>
      <c r="B9" s="70">
        <v>95</v>
      </c>
      <c r="C9" s="62" t="s">
        <v>464</v>
      </c>
      <c r="D9" s="63" t="s">
        <v>465</v>
      </c>
      <c r="E9" s="65" t="s">
        <v>466</v>
      </c>
      <c r="F9" s="66" t="s">
        <v>282</v>
      </c>
      <c r="G9" s="64" t="s">
        <v>467</v>
      </c>
      <c r="H9" s="49">
        <v>39.200000000000003</v>
      </c>
      <c r="I9" s="27" t="str">
        <f t="shared" si="0"/>
        <v>III A</v>
      </c>
    </row>
    <row r="10" spans="1:14" ht="17.25" customHeight="1" x14ac:dyDescent="0.25">
      <c r="A10" s="20">
        <v>3</v>
      </c>
      <c r="B10" s="70">
        <v>36</v>
      </c>
      <c r="C10" s="62" t="s">
        <v>88</v>
      </c>
      <c r="D10" s="63" t="s">
        <v>89</v>
      </c>
      <c r="E10" s="65" t="s">
        <v>90</v>
      </c>
      <c r="F10" s="66" t="s">
        <v>108</v>
      </c>
      <c r="G10" s="64" t="s">
        <v>84</v>
      </c>
      <c r="H10" s="49">
        <v>40.86</v>
      </c>
      <c r="I10" s="27" t="str">
        <f t="shared" si="0"/>
        <v>III A</v>
      </c>
    </row>
    <row r="11" spans="1:14" ht="17.25" customHeight="1" x14ac:dyDescent="0.25">
      <c r="A11" s="13">
        <v>4</v>
      </c>
      <c r="B11" s="70">
        <v>72</v>
      </c>
      <c r="C11" s="62" t="s">
        <v>109</v>
      </c>
      <c r="D11" s="63" t="s">
        <v>110</v>
      </c>
      <c r="E11" s="65">
        <v>38978</v>
      </c>
      <c r="F11" s="66" t="s">
        <v>67</v>
      </c>
      <c r="G11" s="64" t="s">
        <v>111</v>
      </c>
      <c r="H11" s="49">
        <v>41.7</v>
      </c>
      <c r="I11" s="27" t="str">
        <f t="shared" si="0"/>
        <v>III A</v>
      </c>
    </row>
    <row r="12" spans="1:14" ht="17.25" customHeight="1" x14ac:dyDescent="0.25">
      <c r="A12" s="20">
        <v>5</v>
      </c>
      <c r="B12" s="70">
        <v>74</v>
      </c>
      <c r="C12" s="62" t="s">
        <v>156</v>
      </c>
      <c r="D12" s="63" t="s">
        <v>157</v>
      </c>
      <c r="E12" s="65" t="s">
        <v>158</v>
      </c>
      <c r="F12" s="66" t="s">
        <v>67</v>
      </c>
      <c r="G12" s="64" t="s">
        <v>149</v>
      </c>
      <c r="H12" s="49">
        <v>42.14</v>
      </c>
      <c r="I12" s="27" t="str">
        <f t="shared" si="0"/>
        <v>I JA</v>
      </c>
    </row>
    <row r="13" spans="1:14" ht="17.25" customHeight="1" x14ac:dyDescent="0.25">
      <c r="A13" s="13">
        <v>6</v>
      </c>
      <c r="B13" s="70">
        <v>37</v>
      </c>
      <c r="C13" s="62" t="s">
        <v>85</v>
      </c>
      <c r="D13" s="63" t="s">
        <v>86</v>
      </c>
      <c r="E13" s="65" t="s">
        <v>87</v>
      </c>
      <c r="F13" s="66" t="s">
        <v>108</v>
      </c>
      <c r="G13" s="64" t="s">
        <v>84</v>
      </c>
      <c r="H13" s="49">
        <v>44.14</v>
      </c>
      <c r="I13" s="27" t="str">
        <f t="shared" si="0"/>
        <v>I JA</v>
      </c>
    </row>
    <row r="14" spans="1:14" ht="17.25" customHeight="1" x14ac:dyDescent="0.25">
      <c r="A14" s="20">
        <v>7</v>
      </c>
      <c r="B14" s="70">
        <v>48</v>
      </c>
      <c r="C14" s="62" t="s">
        <v>75</v>
      </c>
      <c r="D14" s="63" t="s">
        <v>76</v>
      </c>
      <c r="E14" s="65">
        <v>39880</v>
      </c>
      <c r="F14" s="66" t="s">
        <v>67</v>
      </c>
      <c r="G14" s="64" t="s">
        <v>70</v>
      </c>
      <c r="H14" s="49">
        <v>44.94</v>
      </c>
      <c r="I14" s="27" t="str">
        <f t="shared" si="0"/>
        <v>I JA</v>
      </c>
    </row>
    <row r="15" spans="1:14" ht="17.25" customHeight="1" x14ac:dyDescent="0.25">
      <c r="A15" s="13">
        <v>8</v>
      </c>
      <c r="B15" s="70">
        <v>49</v>
      </c>
      <c r="C15" s="62" t="s">
        <v>199</v>
      </c>
      <c r="D15" s="63" t="s">
        <v>200</v>
      </c>
      <c r="E15" s="65">
        <v>39936</v>
      </c>
      <c r="F15" s="66" t="s">
        <v>67</v>
      </c>
      <c r="G15" s="64" t="s">
        <v>197</v>
      </c>
      <c r="H15" s="49">
        <v>45.35</v>
      </c>
      <c r="I15" s="27" t="str">
        <f t="shared" si="0"/>
        <v>I JA</v>
      </c>
    </row>
    <row r="16" spans="1:14" ht="17.25" customHeight="1" x14ac:dyDescent="0.25">
      <c r="A16" s="20">
        <v>9</v>
      </c>
      <c r="B16" s="70">
        <v>57</v>
      </c>
      <c r="C16" s="62" t="s">
        <v>73</v>
      </c>
      <c r="D16" s="63" t="s">
        <v>74</v>
      </c>
      <c r="E16" s="65">
        <v>39551</v>
      </c>
      <c r="F16" s="66" t="s">
        <v>67</v>
      </c>
      <c r="G16" s="64" t="s">
        <v>70</v>
      </c>
      <c r="H16" s="49">
        <v>45.9</v>
      </c>
      <c r="I16" s="27" t="str">
        <f t="shared" si="0"/>
        <v>I JA</v>
      </c>
    </row>
    <row r="17" spans="1:9" ht="17.25" customHeight="1" x14ac:dyDescent="0.25">
      <c r="A17" s="20"/>
      <c r="B17" s="70">
        <v>44</v>
      </c>
      <c r="C17" s="62" t="s">
        <v>262</v>
      </c>
      <c r="D17" s="63" t="s">
        <v>263</v>
      </c>
      <c r="E17" s="65" t="s">
        <v>264</v>
      </c>
      <c r="F17" s="66" t="s">
        <v>67</v>
      </c>
      <c r="G17" s="64" t="s">
        <v>261</v>
      </c>
      <c r="H17" s="49" t="s">
        <v>504</v>
      </c>
      <c r="I17" s="27"/>
    </row>
    <row r="18" spans="1:9" ht="17.25" customHeight="1" x14ac:dyDescent="0.25">
      <c r="A18" s="20"/>
      <c r="B18" s="70">
        <v>45</v>
      </c>
      <c r="C18" s="62" t="s">
        <v>79</v>
      </c>
      <c r="D18" s="63" t="s">
        <v>80</v>
      </c>
      <c r="E18" s="65">
        <v>39290</v>
      </c>
      <c r="F18" s="66" t="s">
        <v>67</v>
      </c>
      <c r="G18" s="64" t="s">
        <v>70</v>
      </c>
      <c r="H18" s="49" t="s">
        <v>504</v>
      </c>
      <c r="I18" s="27"/>
    </row>
    <row r="19" spans="1:9" ht="17.25" customHeight="1" x14ac:dyDescent="0.25">
      <c r="A19" s="20"/>
      <c r="B19" s="70">
        <v>59</v>
      </c>
      <c r="C19" s="62" t="s">
        <v>153</v>
      </c>
      <c r="D19" s="63" t="s">
        <v>390</v>
      </c>
      <c r="E19" s="65">
        <v>39102</v>
      </c>
      <c r="F19" s="66" t="s">
        <v>67</v>
      </c>
      <c r="G19" s="64" t="s">
        <v>383</v>
      </c>
      <c r="H19" s="49" t="s">
        <v>504</v>
      </c>
      <c r="I19" s="27"/>
    </row>
    <row r="20" spans="1:9" ht="17.25" customHeight="1" x14ac:dyDescent="0.25">
      <c r="A20" s="20"/>
      <c r="B20" s="70">
        <v>80</v>
      </c>
      <c r="C20" s="62" t="s">
        <v>65</v>
      </c>
      <c r="D20" s="63" t="s">
        <v>66</v>
      </c>
      <c r="E20" s="65">
        <v>40007</v>
      </c>
      <c r="F20" s="66" t="s">
        <v>67</v>
      </c>
      <c r="G20" s="64" t="s">
        <v>59</v>
      </c>
      <c r="H20" s="49" t="s">
        <v>504</v>
      </c>
      <c r="I20" s="27"/>
    </row>
    <row r="21" spans="1:9" ht="17.25" customHeight="1" x14ac:dyDescent="0.25">
      <c r="A21" s="20"/>
      <c r="B21" s="70">
        <v>67</v>
      </c>
      <c r="C21" s="62" t="s">
        <v>268</v>
      </c>
      <c r="D21" s="63" t="s">
        <v>269</v>
      </c>
      <c r="E21" s="65" t="s">
        <v>270</v>
      </c>
      <c r="F21" s="66" t="s">
        <v>67</v>
      </c>
      <c r="G21" s="64" t="s">
        <v>261</v>
      </c>
      <c r="H21" s="49" t="s">
        <v>504</v>
      </c>
      <c r="I21" s="27"/>
    </row>
    <row r="22" spans="1:9" ht="17.25" customHeight="1" x14ac:dyDescent="0.25">
      <c r="A22" s="20"/>
      <c r="B22" s="70">
        <v>68</v>
      </c>
      <c r="C22" s="62" t="s">
        <v>265</v>
      </c>
      <c r="D22" s="63" t="s">
        <v>266</v>
      </c>
      <c r="E22" s="65" t="s">
        <v>267</v>
      </c>
      <c r="F22" s="66" t="s">
        <v>67</v>
      </c>
      <c r="G22" s="64" t="s">
        <v>261</v>
      </c>
      <c r="H22" s="49" t="s">
        <v>504</v>
      </c>
      <c r="I22" s="27"/>
    </row>
    <row r="24" spans="1:9" ht="10.95" customHeight="1" x14ac:dyDescent="0.25"/>
  </sheetData>
  <sortState ref="A8:N22">
    <sortCondition ref="H8:H22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N16"/>
  <sheetViews>
    <sheetView workbookViewId="0"/>
  </sheetViews>
  <sheetFormatPr defaultRowHeight="13.2" x14ac:dyDescent="0.25"/>
  <cols>
    <col min="1" max="1" width="6.109375" customWidth="1"/>
    <col min="2" max="2" width="5.33203125" customWidth="1"/>
    <col min="3" max="3" width="9.109375" customWidth="1"/>
    <col min="4" max="4" width="12.6640625" customWidth="1"/>
    <col min="5" max="5" width="10.33203125" customWidth="1"/>
    <col min="6" max="6" width="14" customWidth="1"/>
    <col min="7" max="7" width="13" customWidth="1"/>
    <col min="8" max="8" width="9" bestFit="1" customWidth="1"/>
    <col min="10" max="10" width="4.109375" customWidth="1"/>
  </cols>
  <sheetData>
    <row r="1" spans="1:14" ht="17.399999999999999" x14ac:dyDescent="0.25">
      <c r="A1" s="1"/>
      <c r="B1" s="1"/>
      <c r="C1" s="1"/>
      <c r="D1" s="2" t="s">
        <v>41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7.399999999999999" x14ac:dyDescent="0.25">
      <c r="A2" s="1"/>
      <c r="B2" s="1"/>
      <c r="C2" s="1"/>
      <c r="D2" s="2" t="s">
        <v>27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 t="s">
        <v>0</v>
      </c>
      <c r="B3" s="1"/>
      <c r="C3" s="1"/>
      <c r="D3" s="1"/>
      <c r="E3" s="1"/>
      <c r="F3" s="1"/>
      <c r="G3" s="3">
        <v>44951</v>
      </c>
    </row>
    <row r="4" spans="1:14" x14ac:dyDescent="0.25">
      <c r="A4" s="1"/>
      <c r="B4" s="1"/>
      <c r="C4" s="1"/>
      <c r="D4" s="1"/>
      <c r="E4" s="1"/>
      <c r="F4" s="1"/>
      <c r="G4" s="1"/>
      <c r="H4" s="1"/>
    </row>
    <row r="5" spans="1:14" x14ac:dyDescent="0.25">
      <c r="A5" s="1"/>
      <c r="B5" s="1"/>
      <c r="C5" s="4" t="s">
        <v>33</v>
      </c>
      <c r="D5" s="4"/>
      <c r="E5" s="4" t="s">
        <v>30</v>
      </c>
      <c r="F5" s="5"/>
      <c r="G5" s="6"/>
      <c r="H5" s="1"/>
    </row>
    <row r="6" spans="1:14" x14ac:dyDescent="0.25">
      <c r="A6" s="1"/>
      <c r="B6" s="1"/>
      <c r="C6" s="1"/>
      <c r="D6" s="1"/>
      <c r="E6" s="1"/>
      <c r="F6" s="68"/>
      <c r="G6" s="69"/>
      <c r="H6" s="1"/>
    </row>
    <row r="7" spans="1:14" x14ac:dyDescent="0.25">
      <c r="A7" s="29" t="s">
        <v>494</v>
      </c>
      <c r="B7" s="30" t="s">
        <v>18</v>
      </c>
      <c r="C7" s="31" t="s">
        <v>5</v>
      </c>
      <c r="D7" s="32" t="s">
        <v>6</v>
      </c>
      <c r="E7" s="29" t="s">
        <v>7</v>
      </c>
      <c r="F7" s="29" t="s">
        <v>8</v>
      </c>
      <c r="G7" s="29" t="s">
        <v>9</v>
      </c>
      <c r="H7" s="40" t="s">
        <v>10</v>
      </c>
      <c r="I7" s="57" t="s">
        <v>19</v>
      </c>
    </row>
    <row r="8" spans="1:14" ht="17.25" customHeight="1" x14ac:dyDescent="0.25">
      <c r="A8" s="13">
        <v>1</v>
      </c>
      <c r="B8" s="67">
        <v>90</v>
      </c>
      <c r="C8" s="62" t="s">
        <v>318</v>
      </c>
      <c r="D8" s="63" t="s">
        <v>319</v>
      </c>
      <c r="E8" s="65">
        <v>39476</v>
      </c>
      <c r="F8" s="66" t="s">
        <v>325</v>
      </c>
      <c r="G8" s="64" t="s">
        <v>315</v>
      </c>
      <c r="H8" s="26">
        <v>1.2091435185185185E-3</v>
      </c>
      <c r="I8" s="34" t="str">
        <f t="shared" ref="I8:I16" si="0">IF(ISBLANK(H8),"",IF(H8&lt;=0.00109375,"KSM",IF(H8&lt;=0.00115162037037037,"I A",IF(H8&lt;=0.00124421296296296,"II A",IF(H8&lt;=0.0013599537037037,"III A",IF(H8&lt;=0.00148726851851852,"I JA",IF(H8&lt;=0.00160300925925926,"II JA",IF(H8&lt;=0.00169560185185185,"III JA"))))))))</f>
        <v>II A</v>
      </c>
    </row>
    <row r="9" spans="1:14" ht="17.25" customHeight="1" x14ac:dyDescent="0.25">
      <c r="A9" s="20">
        <v>2</v>
      </c>
      <c r="B9" s="67">
        <v>79</v>
      </c>
      <c r="C9" s="62" t="s">
        <v>71</v>
      </c>
      <c r="D9" s="63" t="s">
        <v>72</v>
      </c>
      <c r="E9" s="65">
        <v>38954</v>
      </c>
      <c r="F9" s="66" t="s">
        <v>67</v>
      </c>
      <c r="G9" s="64" t="s">
        <v>70</v>
      </c>
      <c r="H9" s="28">
        <v>1.2523148148148148E-3</v>
      </c>
      <c r="I9" s="34" t="str">
        <f t="shared" si="0"/>
        <v>III A</v>
      </c>
    </row>
    <row r="10" spans="1:14" ht="17.25" customHeight="1" x14ac:dyDescent="0.25">
      <c r="A10" s="20">
        <v>3</v>
      </c>
      <c r="B10" s="67">
        <v>65</v>
      </c>
      <c r="C10" s="62" t="s">
        <v>397</v>
      </c>
      <c r="D10" s="63" t="s">
        <v>387</v>
      </c>
      <c r="E10" s="65">
        <v>38903</v>
      </c>
      <c r="F10" s="66" t="s">
        <v>67</v>
      </c>
      <c r="G10" s="64" t="s">
        <v>383</v>
      </c>
      <c r="H10" s="28">
        <v>1.274652777777778E-3</v>
      </c>
      <c r="I10" s="34" t="str">
        <f t="shared" si="0"/>
        <v>III A</v>
      </c>
    </row>
    <row r="11" spans="1:14" ht="17.25" customHeight="1" x14ac:dyDescent="0.25">
      <c r="A11" s="13">
        <v>4</v>
      </c>
      <c r="B11" s="67">
        <v>70</v>
      </c>
      <c r="C11" s="62" t="s">
        <v>57</v>
      </c>
      <c r="D11" s="63" t="s">
        <v>58</v>
      </c>
      <c r="E11" s="65">
        <v>39178</v>
      </c>
      <c r="F11" s="66" t="s">
        <v>67</v>
      </c>
      <c r="G11" s="64" t="s">
        <v>59</v>
      </c>
      <c r="H11" s="28">
        <v>1.3024305555555558E-3</v>
      </c>
      <c r="I11" s="34" t="str">
        <f t="shared" si="0"/>
        <v>III A</v>
      </c>
    </row>
    <row r="12" spans="1:14" ht="17.25" customHeight="1" x14ac:dyDescent="0.25">
      <c r="A12" s="20">
        <v>5</v>
      </c>
      <c r="B12" s="67">
        <v>93</v>
      </c>
      <c r="C12" s="62" t="s">
        <v>459</v>
      </c>
      <c r="D12" s="63" t="s">
        <v>460</v>
      </c>
      <c r="E12" s="65" t="s">
        <v>461</v>
      </c>
      <c r="F12" s="66" t="s">
        <v>454</v>
      </c>
      <c r="G12" s="64" t="s">
        <v>455</v>
      </c>
      <c r="H12" s="28">
        <v>1.3638888888888887E-3</v>
      </c>
      <c r="I12" s="27" t="str">
        <f t="shared" si="0"/>
        <v>I JA</v>
      </c>
    </row>
    <row r="13" spans="1:14" ht="17.25" customHeight="1" x14ac:dyDescent="0.25">
      <c r="A13" s="20">
        <v>6</v>
      </c>
      <c r="B13" s="67">
        <v>94</v>
      </c>
      <c r="C13" s="62" t="s">
        <v>491</v>
      </c>
      <c r="D13" s="63" t="s">
        <v>492</v>
      </c>
      <c r="E13" s="65">
        <v>39486</v>
      </c>
      <c r="F13" s="66" t="s">
        <v>454</v>
      </c>
      <c r="G13" s="64" t="s">
        <v>455</v>
      </c>
      <c r="H13" s="28">
        <v>1.3798611111111112E-3</v>
      </c>
      <c r="I13" s="34" t="str">
        <f t="shared" si="0"/>
        <v>I JA</v>
      </c>
    </row>
    <row r="14" spans="1:14" ht="17.25" customHeight="1" x14ac:dyDescent="0.25">
      <c r="A14" s="20">
        <v>7</v>
      </c>
      <c r="B14" s="67">
        <v>89</v>
      </c>
      <c r="C14" s="62" t="s">
        <v>323</v>
      </c>
      <c r="D14" s="63" t="s">
        <v>324</v>
      </c>
      <c r="E14" s="65">
        <v>39792</v>
      </c>
      <c r="F14" s="66" t="s">
        <v>325</v>
      </c>
      <c r="G14" s="64" t="s">
        <v>315</v>
      </c>
      <c r="H14" s="28">
        <v>1.3822916666666664E-3</v>
      </c>
      <c r="I14" s="34" t="str">
        <f t="shared" si="0"/>
        <v>I JA</v>
      </c>
    </row>
    <row r="15" spans="1:14" ht="17.25" customHeight="1" x14ac:dyDescent="0.25">
      <c r="A15" s="20">
        <v>8</v>
      </c>
      <c r="B15" s="67">
        <v>78</v>
      </c>
      <c r="C15" s="62" t="s">
        <v>171</v>
      </c>
      <c r="D15" s="63" t="s">
        <v>198</v>
      </c>
      <c r="E15" s="65">
        <v>39941</v>
      </c>
      <c r="F15" s="66" t="s">
        <v>67</v>
      </c>
      <c r="G15" s="64" t="s">
        <v>197</v>
      </c>
      <c r="H15" s="28">
        <v>1.3938657407407407E-3</v>
      </c>
      <c r="I15" s="34" t="str">
        <f t="shared" si="0"/>
        <v>I JA</v>
      </c>
    </row>
    <row r="16" spans="1:14" ht="17.25" customHeight="1" x14ac:dyDescent="0.25">
      <c r="A16" s="20">
        <v>9</v>
      </c>
      <c r="B16" s="67">
        <v>92</v>
      </c>
      <c r="C16" s="62" t="s">
        <v>456</v>
      </c>
      <c r="D16" s="63" t="s">
        <v>457</v>
      </c>
      <c r="E16" s="65" t="s">
        <v>458</v>
      </c>
      <c r="F16" s="66" t="s">
        <v>454</v>
      </c>
      <c r="G16" s="64" t="s">
        <v>455</v>
      </c>
      <c r="H16" s="28">
        <v>1.4390046296296295E-3</v>
      </c>
      <c r="I16" s="34" t="str">
        <f t="shared" si="0"/>
        <v>I JA</v>
      </c>
    </row>
  </sheetData>
  <sortState ref="A8:N16">
    <sortCondition ref="A8:A16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60Mjn</vt:lpstr>
      <vt:lpstr>60Mjn (g)</vt:lpstr>
      <vt:lpstr>60Vjn</vt:lpstr>
      <vt:lpstr>60Vjn (g)</vt:lpstr>
      <vt:lpstr>300Mjn</vt:lpstr>
      <vt:lpstr>300Mjn (g)</vt:lpstr>
      <vt:lpstr>300Vjn</vt:lpstr>
      <vt:lpstr>300Vjn (g)</vt:lpstr>
      <vt:lpstr>600Mjn</vt:lpstr>
      <vt:lpstr>600Vjn</vt:lpstr>
      <vt:lpstr>1000Mjn</vt:lpstr>
      <vt:lpstr>1000Vjn</vt:lpstr>
      <vt:lpstr>3000Vjn</vt:lpstr>
      <vt:lpstr>60bbMjn</vt:lpstr>
      <vt:lpstr>60bbVjn</vt:lpstr>
      <vt:lpstr>AukštisM</vt:lpstr>
      <vt:lpstr>AukštisV</vt:lpstr>
      <vt:lpstr>KartisM</vt:lpstr>
      <vt:lpstr>KartisV</vt:lpstr>
      <vt:lpstr>TolisM</vt:lpstr>
      <vt:lpstr>TolisV</vt:lpstr>
      <vt:lpstr>TrišuolisMV</vt:lpstr>
      <vt:lpstr>RutulysM</vt:lpstr>
      <vt:lpstr>RutulysV</vt:lpstr>
      <vt:lpstr>Ėjimas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Drąsutis Barkauskas</dc:creator>
  <cp:lastModifiedBy>Step</cp:lastModifiedBy>
  <cp:lastPrinted>2023-01-26T14:54:40Z</cp:lastPrinted>
  <dcterms:created xsi:type="dcterms:W3CDTF">2022-01-14T07:23:36Z</dcterms:created>
  <dcterms:modified xsi:type="dcterms:W3CDTF">2023-01-27T09:52:31Z</dcterms:modified>
</cp:coreProperties>
</file>