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E3082C7-ADCD-4195-8DCF-8B969C60CED9}" xr6:coauthVersionLast="47" xr6:coauthVersionMax="47" xr10:uidLastSave="{00000000-0000-0000-0000-000000000000}"/>
  <bookViews>
    <workbookView xWindow="-108" yWindow="-108" windowWidth="23256" windowHeight="12456" tabRatio="875" xr2:uid="{00000000-000D-0000-FFFF-FFFF00000000}"/>
  </bookViews>
  <sheets>
    <sheet name="KC" sheetId="33" r:id="rId1"/>
    <sheet name="Komandiniai" sheetId="86" r:id="rId2"/>
    <sheet name="60 M" sheetId="81" r:id="rId3"/>
    <sheet name="60 V" sheetId="85" r:id="rId4"/>
    <sheet name="400 M" sheetId="83" r:id="rId5"/>
    <sheet name="400 V" sheetId="84" r:id="rId6"/>
    <sheet name="1500 M" sheetId="64" r:id="rId7"/>
    <sheet name="1500 V" sheetId="65" r:id="rId8"/>
    <sheet name="Aukstis M" sheetId="68" r:id="rId9"/>
    <sheet name="Aukstis V" sheetId="69" r:id="rId10"/>
    <sheet name="Tolis M" sheetId="72" r:id="rId11"/>
    <sheet name="Tolis V" sheetId="73" r:id="rId12"/>
  </sheets>
  <definedNames>
    <definedName name="_xlnm._FilterDatabase" localSheetId="10" hidden="1">'Tolis M'!$A$8:$S$8</definedName>
    <definedName name="_xlnm._FilterDatabase" localSheetId="11" hidden="1">'Tolis V'!$Q$8:$Q$8</definedName>
    <definedName name="ddd">#REF!</definedName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35" roundtripDataChecksum="6TJxZgX6E/FaMciwpUej4hwOeMWWC7YuM4vGcIARhbw="/>
    </ext>
  </extLst>
</workbook>
</file>

<file path=xl/calcChain.xml><?xml version="1.0" encoding="utf-8"?>
<calcChain xmlns="http://schemas.openxmlformats.org/spreadsheetml/2006/main">
  <c r="N20" i="81" l="1"/>
  <c r="N18" i="81"/>
  <c r="N21" i="81"/>
  <c r="N19" i="81"/>
  <c r="N17" i="81"/>
  <c r="N16" i="81"/>
  <c r="N15" i="81"/>
  <c r="N14" i="81"/>
  <c r="N13" i="81"/>
  <c r="N12" i="81"/>
  <c r="N11" i="81"/>
  <c r="N10" i="81"/>
  <c r="N9" i="81"/>
  <c r="N9" i="85"/>
  <c r="N22" i="85"/>
  <c r="N21" i="85"/>
  <c r="N20" i="85"/>
  <c r="N19" i="85"/>
  <c r="N18" i="85"/>
  <c r="N17" i="85"/>
  <c r="N16" i="85"/>
  <c r="N15" i="85"/>
  <c r="N14" i="85"/>
  <c r="N13" i="85"/>
  <c r="N12" i="85"/>
  <c r="N11" i="85"/>
  <c r="N10" i="85"/>
  <c r="N53" i="85"/>
  <c r="N52" i="85"/>
  <c r="I52" i="85"/>
  <c r="N51" i="85"/>
  <c r="I51" i="85"/>
  <c r="N50" i="85"/>
  <c r="I50" i="85"/>
  <c r="N49" i="85"/>
  <c r="I49" i="85"/>
  <c r="N48" i="85"/>
  <c r="I48" i="85"/>
  <c r="N47" i="85"/>
  <c r="I47" i="85"/>
  <c r="N46" i="85"/>
  <c r="I46" i="85"/>
  <c r="N45" i="85"/>
  <c r="I45" i="85"/>
  <c r="N44" i="85"/>
  <c r="I44" i="85"/>
  <c r="N43" i="85"/>
  <c r="I43" i="85"/>
  <c r="N42" i="85"/>
  <c r="I42" i="85"/>
  <c r="N41" i="85"/>
  <c r="I41" i="85"/>
  <c r="N40" i="85"/>
  <c r="I40" i="85"/>
  <c r="N39" i="85"/>
  <c r="I39" i="85"/>
  <c r="N38" i="85"/>
  <c r="I38" i="85"/>
  <c r="N37" i="85"/>
  <c r="I37" i="85"/>
  <c r="N36" i="85"/>
  <c r="I36" i="85"/>
  <c r="N35" i="85"/>
  <c r="I35" i="85"/>
  <c r="N34" i="85"/>
  <c r="I34" i="85"/>
  <c r="N33" i="85"/>
  <c r="I33" i="85"/>
  <c r="N32" i="85"/>
  <c r="I32" i="85"/>
  <c r="N31" i="85"/>
  <c r="I31" i="85"/>
  <c r="N30" i="85"/>
  <c r="I30" i="85"/>
  <c r="N29" i="85"/>
  <c r="I29" i="85"/>
  <c r="N28" i="85"/>
  <c r="I28" i="85"/>
  <c r="N27" i="85"/>
  <c r="I27" i="85"/>
  <c r="N26" i="85"/>
  <c r="I26" i="85"/>
  <c r="N25" i="85"/>
  <c r="I25" i="85"/>
  <c r="N23" i="85"/>
  <c r="I23" i="85"/>
  <c r="I21" i="85"/>
  <c r="I22" i="85"/>
  <c r="I20" i="85"/>
  <c r="I19" i="85"/>
  <c r="I18" i="85"/>
  <c r="I17" i="85"/>
  <c r="I10" i="85"/>
  <c r="N24" i="85"/>
  <c r="I24" i="85"/>
  <c r="I16" i="85"/>
  <c r="I15" i="85"/>
  <c r="I14" i="85"/>
  <c r="I13" i="85"/>
  <c r="I12" i="85"/>
  <c r="I11" i="85"/>
  <c r="I9" i="85"/>
  <c r="N4" i="85"/>
  <c r="L9" i="84"/>
  <c r="I9" i="84"/>
  <c r="L10" i="84"/>
  <c r="I10" i="84"/>
  <c r="L11" i="84"/>
  <c r="I11" i="84"/>
  <c r="L12" i="84"/>
  <c r="I12" i="84"/>
  <c r="L13" i="84"/>
  <c r="I13" i="84"/>
  <c r="L18" i="84"/>
  <c r="I18" i="84"/>
  <c r="L14" i="84"/>
  <c r="I14" i="84"/>
  <c r="L17" i="84"/>
  <c r="I17" i="84"/>
  <c r="L22" i="84"/>
  <c r="I22" i="84"/>
  <c r="L21" i="84"/>
  <c r="I21" i="84"/>
  <c r="L15" i="84"/>
  <c r="I15" i="84"/>
  <c r="L19" i="84"/>
  <c r="I19" i="84"/>
  <c r="L23" i="84"/>
  <c r="I23" i="84"/>
  <c r="L25" i="84"/>
  <c r="I25" i="84"/>
  <c r="L26" i="84"/>
  <c r="I26" i="84"/>
  <c r="L20" i="84"/>
  <c r="I20" i="84"/>
  <c r="L24" i="84"/>
  <c r="I24" i="84"/>
  <c r="L29" i="84"/>
  <c r="I29" i="84"/>
  <c r="L16" i="84"/>
  <c r="I16" i="84"/>
  <c r="L28" i="84"/>
  <c r="I28" i="84"/>
  <c r="L27" i="84"/>
  <c r="I27" i="84"/>
  <c r="L30" i="84"/>
  <c r="I30" i="84"/>
  <c r="L31" i="84"/>
  <c r="I31" i="84"/>
  <c r="L17" i="83"/>
  <c r="I17" i="83"/>
  <c r="L10" i="83"/>
  <c r="I10" i="83"/>
  <c r="L11" i="83"/>
  <c r="I11" i="83"/>
  <c r="L9" i="83"/>
  <c r="I9" i="83"/>
  <c r="L12" i="83"/>
  <c r="I12" i="83"/>
  <c r="L16" i="83"/>
  <c r="I16" i="83"/>
  <c r="L21" i="83"/>
  <c r="I21" i="83"/>
  <c r="L15" i="83"/>
  <c r="I15" i="83"/>
  <c r="L19" i="83"/>
  <c r="I19" i="83"/>
  <c r="L13" i="83"/>
  <c r="I13" i="83"/>
  <c r="L20" i="83"/>
  <c r="I20" i="83"/>
  <c r="L14" i="83"/>
  <c r="I14" i="83"/>
  <c r="L22" i="83"/>
  <c r="I22" i="83"/>
  <c r="L23" i="83"/>
  <c r="I23" i="83"/>
  <c r="L18" i="83"/>
  <c r="I18" i="83"/>
  <c r="K12" i="64"/>
  <c r="S10" i="69"/>
  <c r="S11" i="69"/>
  <c r="S12" i="69"/>
  <c r="S13" i="69"/>
  <c r="I13" i="69"/>
  <c r="I11" i="69"/>
  <c r="I10" i="69"/>
  <c r="N34" i="81"/>
  <c r="I34" i="81"/>
  <c r="N26" i="81"/>
  <c r="I26" i="81"/>
  <c r="I15" i="81"/>
  <c r="N27" i="81"/>
  <c r="I27" i="81"/>
  <c r="I21" i="81"/>
  <c r="N39" i="81"/>
  <c r="I39" i="81"/>
  <c r="I9" i="81"/>
  <c r="N29" i="81"/>
  <c r="I29" i="81"/>
  <c r="I12" i="81"/>
  <c r="N38" i="81"/>
  <c r="I38" i="81"/>
  <c r="N30" i="81"/>
  <c r="I30" i="81"/>
  <c r="N40" i="81"/>
  <c r="I40" i="81"/>
  <c r="N23" i="81"/>
  <c r="I23" i="81"/>
  <c r="I20" i="81"/>
  <c r="N22" i="81"/>
  <c r="I22" i="81"/>
  <c r="N42" i="81"/>
  <c r="N32" i="81"/>
  <c r="I32" i="81"/>
  <c r="N35" i="81"/>
  <c r="I35" i="81"/>
  <c r="I17" i="81"/>
  <c r="I11" i="81"/>
  <c r="N36" i="81"/>
  <c r="I36" i="81"/>
  <c r="I16" i="81"/>
  <c r="N41" i="81"/>
  <c r="I19" i="81"/>
  <c r="N33" i="81"/>
  <c r="I33" i="81"/>
  <c r="I18" i="81"/>
  <c r="N25" i="81"/>
  <c r="I25" i="81"/>
  <c r="I14" i="81"/>
  <c r="N37" i="81"/>
  <c r="I37" i="81"/>
  <c r="I13" i="81"/>
  <c r="I10" i="81"/>
  <c r="N28" i="81"/>
  <c r="I28" i="81"/>
  <c r="N24" i="81"/>
  <c r="I24" i="81"/>
  <c r="N31" i="81"/>
  <c r="I31" i="81"/>
  <c r="N7" i="81"/>
  <c r="I12" i="64"/>
  <c r="Q16" i="73"/>
  <c r="R16" i="73"/>
  <c r="I16" i="73"/>
  <c r="Q17" i="73"/>
  <c r="R17" i="73"/>
  <c r="I17" i="73"/>
  <c r="I30" i="73"/>
  <c r="Q19" i="72"/>
  <c r="R19" i="72"/>
  <c r="I19" i="72"/>
  <c r="Q16" i="72"/>
  <c r="I16" i="72"/>
  <c r="K9" i="65"/>
  <c r="K11" i="65"/>
  <c r="K16" i="65"/>
  <c r="K19" i="65"/>
  <c r="K15" i="65"/>
  <c r="K12" i="65"/>
  <c r="K17" i="65"/>
  <c r="I9" i="65"/>
  <c r="I11" i="65"/>
  <c r="I16" i="65"/>
  <c r="I19" i="65"/>
  <c r="I15" i="65"/>
  <c r="I12" i="65"/>
  <c r="I17" i="65"/>
  <c r="K10" i="64"/>
  <c r="I10" i="64"/>
  <c r="R12" i="68"/>
  <c r="R11" i="68"/>
  <c r="R13" i="68"/>
  <c r="I12" i="68"/>
  <c r="I11" i="68"/>
  <c r="I13" i="68"/>
  <c r="Q23" i="72"/>
  <c r="R23" i="72"/>
  <c r="Q14" i="72"/>
  <c r="R14" i="72"/>
  <c r="Q25" i="72"/>
  <c r="R25" i="72"/>
  <c r="Q26" i="72"/>
  <c r="R26" i="72"/>
  <c r="Q20" i="72"/>
  <c r="R20" i="72"/>
  <c r="Q17" i="72"/>
  <c r="R17" i="72"/>
  <c r="Q21" i="72"/>
  <c r="R21" i="72"/>
  <c r="Q22" i="72"/>
  <c r="R22" i="72"/>
  <c r="Q18" i="72"/>
  <c r="R18" i="72"/>
  <c r="R16" i="72"/>
  <c r="Q15" i="72"/>
  <c r="R15" i="72"/>
  <c r="I23" i="72"/>
  <c r="I14" i="72"/>
  <c r="I25" i="72"/>
  <c r="I26" i="72"/>
  <c r="I20" i="72"/>
  <c r="I17" i="72"/>
  <c r="I21" i="72"/>
  <c r="I22" i="72"/>
  <c r="I18" i="72"/>
  <c r="I15" i="72"/>
  <c r="Q25" i="73"/>
  <c r="R25" i="73"/>
  <c r="Q26" i="73"/>
  <c r="R26" i="73"/>
  <c r="Q24" i="73"/>
  <c r="R24" i="73"/>
  <c r="Q28" i="73"/>
  <c r="R28" i="73"/>
  <c r="Q23" i="73"/>
  <c r="R23" i="73"/>
  <c r="Q11" i="73"/>
  <c r="R11" i="73"/>
  <c r="Q22" i="73"/>
  <c r="R22" i="73"/>
  <c r="Q20" i="73"/>
  <c r="R20" i="73"/>
  <c r="Q21" i="73"/>
  <c r="R21" i="73"/>
  <c r="I25" i="73"/>
  <c r="I26" i="73"/>
  <c r="I24" i="73"/>
  <c r="I28" i="73"/>
  <c r="I23" i="73"/>
  <c r="I11" i="73"/>
  <c r="I22" i="73"/>
  <c r="I20" i="73"/>
  <c r="I21" i="73"/>
  <c r="Q13" i="73"/>
  <c r="R13" i="73"/>
  <c r="I13" i="73"/>
  <c r="Q9" i="73"/>
  <c r="R9" i="73"/>
  <c r="I9" i="73"/>
  <c r="Q18" i="73"/>
  <c r="R18" i="73"/>
  <c r="I18" i="73"/>
  <c r="Q10" i="73"/>
  <c r="R10" i="73"/>
  <c r="I10" i="73"/>
  <c r="Q15" i="73"/>
  <c r="R15" i="73"/>
  <c r="I15" i="73"/>
  <c r="I29" i="73"/>
  <c r="Q14" i="73"/>
  <c r="R14" i="73"/>
  <c r="I14" i="73"/>
  <c r="Q27" i="73"/>
  <c r="R27" i="73"/>
  <c r="I27" i="73"/>
  <c r="Q12" i="73"/>
  <c r="R12" i="73"/>
  <c r="I12" i="73"/>
  <c r="Q19" i="73"/>
  <c r="R19" i="73"/>
  <c r="I19" i="73"/>
  <c r="Q12" i="72"/>
  <c r="R12" i="72"/>
  <c r="I12" i="72"/>
  <c r="I28" i="72"/>
  <c r="Q13" i="72"/>
  <c r="R13" i="72"/>
  <c r="I13" i="72"/>
  <c r="Q27" i="72"/>
  <c r="R27" i="72"/>
  <c r="I27" i="72"/>
  <c r="Q24" i="72"/>
  <c r="R24" i="72"/>
  <c r="I24" i="72"/>
  <c r="Q11" i="72"/>
  <c r="R11" i="72"/>
  <c r="I11" i="72"/>
  <c r="Q9" i="72"/>
  <c r="R9" i="72"/>
  <c r="I9" i="72"/>
  <c r="Q10" i="72"/>
  <c r="R10" i="72"/>
  <c r="I10" i="72"/>
  <c r="I12" i="69"/>
  <c r="S9" i="69"/>
  <c r="I9" i="69"/>
  <c r="R9" i="68"/>
  <c r="I9" i="68"/>
  <c r="K10" i="65"/>
  <c r="I10" i="65"/>
  <c r="K14" i="65"/>
  <c r="I14" i="65"/>
  <c r="K11" i="64"/>
  <c r="I11" i="64"/>
  <c r="K9" i="64"/>
  <c r="I9" i="6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Table3" description="Connection to the 'Table3' query in the workbook." type="5" refreshedVersion="0" background="1">
    <dbPr connection="Provider=Microsoft.Mashup.OleDb.1;Data Source=$Workbook$;Location=Table3;Extended Properties=&quot;&quot;" command="SELECT * FROM [Table3]"/>
  </connection>
  <connection id="2" xr16:uid="{00000000-0015-0000-FFFF-FFFF01000000}" keepAlive="1" name="Query - Table6" description="Connection to the 'Table6' query in the workbook." type="5" refreshedVersion="0" background="1">
    <dbPr connection="Provider=Microsoft.Mashup.OleDb.1;Data Source=$Workbook$;Location=Table6;Extended Properties=&quot;&quot;" command="SELECT * FROM [Table6]"/>
  </connection>
</connections>
</file>

<file path=xl/sharedStrings.xml><?xml version="1.0" encoding="utf-8"?>
<sst xmlns="http://schemas.openxmlformats.org/spreadsheetml/2006/main" count="1124" uniqueCount="486">
  <si>
    <t>Vardas</t>
  </si>
  <si>
    <t>Pavardė</t>
  </si>
  <si>
    <t>Gim.data</t>
  </si>
  <si>
    <t>Treneris</t>
  </si>
  <si>
    <t>Rez.</t>
  </si>
  <si>
    <t>Kv. l.</t>
  </si>
  <si>
    <t>Kv.l.</t>
  </si>
  <si>
    <t>SUC</t>
  </si>
  <si>
    <t>Eilė</t>
  </si>
  <si>
    <t>Bandymai</t>
  </si>
  <si>
    <t>Atėnė</t>
  </si>
  <si>
    <t>Gūdmantaitė</t>
  </si>
  <si>
    <t>Kaunas</t>
  </si>
  <si>
    <t>Startas</t>
  </si>
  <si>
    <t>J.Čižauskas</t>
  </si>
  <si>
    <t>Emilija</t>
  </si>
  <si>
    <t>Urtė</t>
  </si>
  <si>
    <t>Augustė</t>
  </si>
  <si>
    <t>K.Ščiglo</t>
  </si>
  <si>
    <t>Elzė</t>
  </si>
  <si>
    <t>E.Dilys</t>
  </si>
  <si>
    <t>Ema</t>
  </si>
  <si>
    <t>Kamilė</t>
  </si>
  <si>
    <t>N.Gedgaudienė</t>
  </si>
  <si>
    <t>Eva</t>
  </si>
  <si>
    <t>I.Gricevičienė</t>
  </si>
  <si>
    <t>Rugilė</t>
  </si>
  <si>
    <t>A.Skujytė</t>
  </si>
  <si>
    <t>R.Ramanauskaitė</t>
  </si>
  <si>
    <t>Liepa</t>
  </si>
  <si>
    <t>Ižikovaitė</t>
  </si>
  <si>
    <t>L.Vadeikienė</t>
  </si>
  <si>
    <t>R.Sadzevičienė</t>
  </si>
  <si>
    <t>Gustė</t>
  </si>
  <si>
    <t>Jonas</t>
  </si>
  <si>
    <t>Karolis</t>
  </si>
  <si>
    <t>Nojus</t>
  </si>
  <si>
    <t>Rokas</t>
  </si>
  <si>
    <t>Adomaitis</t>
  </si>
  <si>
    <t>Tadas</t>
  </si>
  <si>
    <t>Ignas</t>
  </si>
  <si>
    <t>-</t>
  </si>
  <si>
    <t>Martynas</t>
  </si>
  <si>
    <t>Venckūnas</t>
  </si>
  <si>
    <t>Neda</t>
  </si>
  <si>
    <t>D.Jankauskaitė</t>
  </si>
  <si>
    <t>Marmaitė</t>
  </si>
  <si>
    <t>Tomas</t>
  </si>
  <si>
    <t>Matas</t>
  </si>
  <si>
    <t>Benas</t>
  </si>
  <si>
    <t>Agnė</t>
  </si>
  <si>
    <t>Dovydas</t>
  </si>
  <si>
    <t>Viktorija</t>
  </si>
  <si>
    <t>Augustas</t>
  </si>
  <si>
    <t>Mantas</t>
  </si>
  <si>
    <t>Sofija</t>
  </si>
  <si>
    <t>Aistė</t>
  </si>
  <si>
    <t>Vyr. varžybų teisėjas</t>
  </si>
  <si>
    <t>Kolupaila</t>
  </si>
  <si>
    <t>M.Vadeikis, A.Talalas</t>
  </si>
  <si>
    <t>Akvilė</t>
  </si>
  <si>
    <t>Greta</t>
  </si>
  <si>
    <t>Šimkevičiūtė</t>
  </si>
  <si>
    <t>O.Pavilionienė</t>
  </si>
  <si>
    <t>Arnas</t>
  </si>
  <si>
    <t>Emilis</t>
  </si>
  <si>
    <t>I.Jakubaitytė</t>
  </si>
  <si>
    <t>A.Gricevičius</t>
  </si>
  <si>
    <t>N.Sabaliauskienė</t>
  </si>
  <si>
    <t>Kasparas</t>
  </si>
  <si>
    <t>Pijus</t>
  </si>
  <si>
    <t>Aleksei</t>
  </si>
  <si>
    <t>Aleksieiev</t>
  </si>
  <si>
    <t>Motiejus</t>
  </si>
  <si>
    <t>Samulevičius</t>
  </si>
  <si>
    <t>Evelina</t>
  </si>
  <si>
    <t>A.Baranauskas</t>
  </si>
  <si>
    <t>Mižutavičiūtė</t>
  </si>
  <si>
    <t>Bitinas</t>
  </si>
  <si>
    <t>Julius</t>
  </si>
  <si>
    <t>Sereičikas</t>
  </si>
  <si>
    <t>Reda</t>
  </si>
  <si>
    <t>Teteriukovė</t>
  </si>
  <si>
    <t>Dijokas</t>
  </si>
  <si>
    <t>Marius</t>
  </si>
  <si>
    <t>Petrėtis</t>
  </si>
  <si>
    <t>Šniras</t>
  </si>
  <si>
    <t>Valerijus</t>
  </si>
  <si>
    <t>Bakhovkin</t>
  </si>
  <si>
    <t>Kučas</t>
  </si>
  <si>
    <t>LSU</t>
  </si>
  <si>
    <t>A.Gavėnas</t>
  </si>
  <si>
    <t>KTU SSC</t>
  </si>
  <si>
    <t>E.Karaškienė</t>
  </si>
  <si>
    <t>Dembinskas</t>
  </si>
  <si>
    <t>Kudzinevičius</t>
  </si>
  <si>
    <t>Nedas</t>
  </si>
  <si>
    <t>Aironas</t>
  </si>
  <si>
    <t>Krivcovas</t>
  </si>
  <si>
    <t>Zalatoriūtė</t>
  </si>
  <si>
    <t>Kulikauskaitė</t>
  </si>
  <si>
    <t>Artas</t>
  </si>
  <si>
    <t>Talalas</t>
  </si>
  <si>
    <t>Irmantas</t>
  </si>
  <si>
    <t>Poška</t>
  </si>
  <si>
    <t>Liudavičius</t>
  </si>
  <si>
    <t>M.Vadeikis</t>
  </si>
  <si>
    <t>Karosaitė</t>
  </si>
  <si>
    <t>Gabija</t>
  </si>
  <si>
    <t>Klimukaitė</t>
  </si>
  <si>
    <t>M.Vadeikis, D.Senkus</t>
  </si>
  <si>
    <t>Šutkutė</t>
  </si>
  <si>
    <t>Gediminas</t>
  </si>
  <si>
    <t>Jonauskytė</t>
  </si>
  <si>
    <t>Savickaitė</t>
  </si>
  <si>
    <t>Kristupas</t>
  </si>
  <si>
    <t>Seikauskas</t>
  </si>
  <si>
    <t>M.Vadeikis, A.Dobregienė</t>
  </si>
  <si>
    <t>Kščenavičiūtė</t>
  </si>
  <si>
    <t>Kaminskas</t>
  </si>
  <si>
    <t>Kipras</t>
  </si>
  <si>
    <t>Petrauskas</t>
  </si>
  <si>
    <t>Aurimas</t>
  </si>
  <si>
    <t>Narijauskas</t>
  </si>
  <si>
    <t>Urbutytė</t>
  </si>
  <si>
    <t>Vesta</t>
  </si>
  <si>
    <t>Neifaltaitė</t>
  </si>
  <si>
    <t>Diana</t>
  </si>
  <si>
    <t>Viličkaitė</t>
  </si>
  <si>
    <t>R.l.</t>
  </si>
  <si>
    <t>Ernesta</t>
  </si>
  <si>
    <t>Karaškienė</t>
  </si>
  <si>
    <t>Žygimantas</t>
  </si>
  <si>
    <t>Gališanskis</t>
  </si>
  <si>
    <t>Lukas</t>
  </si>
  <si>
    <t>Šermukšnis</t>
  </si>
  <si>
    <t>Tomas Si Vei</t>
  </si>
  <si>
    <t>Gu</t>
  </si>
  <si>
    <t>Domantas</t>
  </si>
  <si>
    <t>Dobrega</t>
  </si>
  <si>
    <t>Vadeikis</t>
  </si>
  <si>
    <t>Justas</t>
  </si>
  <si>
    <t>Kvietinskas</t>
  </si>
  <si>
    <t>Rukas</t>
  </si>
  <si>
    <t>Renaldas</t>
  </si>
  <si>
    <t>Sokolovskis</t>
  </si>
  <si>
    <t>Kateryna</t>
  </si>
  <si>
    <t>Shastun</t>
  </si>
  <si>
    <t>Laurynas</t>
  </si>
  <si>
    <t>Vičas</t>
  </si>
  <si>
    <t>Rusnė</t>
  </si>
  <si>
    <t>Strelčiūnaitė</t>
  </si>
  <si>
    <t>Viltė</t>
  </si>
  <si>
    <t>Justinas</t>
  </si>
  <si>
    <t>Viskupaitis</t>
  </si>
  <si>
    <t>M.Skrabulis</t>
  </si>
  <si>
    <t>Giedrius</t>
  </si>
  <si>
    <t>Astrauskas</t>
  </si>
  <si>
    <t>SC COSMA</t>
  </si>
  <si>
    <t>Kostas</t>
  </si>
  <si>
    <t>Skrabulis</t>
  </si>
  <si>
    <t>Rupšytė</t>
  </si>
  <si>
    <t>Pinas</t>
  </si>
  <si>
    <t>Laučys</t>
  </si>
  <si>
    <t>Lotužis</t>
  </si>
  <si>
    <t>VU</t>
  </si>
  <si>
    <t>Jusis Training</t>
  </si>
  <si>
    <t>Justė</t>
  </si>
  <si>
    <t>Navikauskaitė</t>
  </si>
  <si>
    <t>Stanislovaitytė</t>
  </si>
  <si>
    <t>Arūnas</t>
  </si>
  <si>
    <t>Balčiūnas</t>
  </si>
  <si>
    <t>Panevėžys</t>
  </si>
  <si>
    <t>R.Kančys</t>
  </si>
  <si>
    <t>Finalas</t>
  </si>
  <si>
    <t>Varžybų rekordas:</t>
  </si>
  <si>
    <t>7.31 Agnė Visockaitė (2003)</t>
  </si>
  <si>
    <t>6.78 Martynas Jurgilas (2009)</t>
  </si>
  <si>
    <t>57.15 Eglė Balčiūnaitė (2015)</t>
  </si>
  <si>
    <t>49.01 Rokas Pacevičius (2017)</t>
  </si>
  <si>
    <t>3:56.95 Aurimas Skinulis (2004)</t>
  </si>
  <si>
    <t>1.81 Viktorija Žemaitytė (2004, 2009)</t>
  </si>
  <si>
    <t>2.20 Raivydas Stanys (2017), Adrijus Glebauskas (2022)</t>
  </si>
  <si>
    <t>6.24 Urtė Kščenavičiūtė (2024)</t>
  </si>
  <si>
    <t>7.98 Arvydas Nazarovas (2004)</t>
  </si>
  <si>
    <t>2026 m. vasario 18-19 d.</t>
  </si>
  <si>
    <t>Algirdas Baranauskas (NK)</t>
  </si>
  <si>
    <t>Prezidento V.Adamkaus maniežas</t>
  </si>
  <si>
    <t>Lietuvos studentų žiemos čempionatas</t>
  </si>
  <si>
    <t>Kaunas,Prezidento V.Adamkaus maniežas</t>
  </si>
  <si>
    <t>Kauno atviras jaunimo ir suaugusiųjų čempionatas</t>
  </si>
  <si>
    <t>2026-02-18</t>
  </si>
  <si>
    <t>60 m bėgimas moterims</t>
  </si>
  <si>
    <t>Vieta stud</t>
  </si>
  <si>
    <t>Komanda</t>
  </si>
  <si>
    <t>Taškai</t>
  </si>
  <si>
    <t>Rez.p.b.</t>
  </si>
  <si>
    <t>60 m bėgimas vyrams</t>
  </si>
  <si>
    <t>Vieta Stud</t>
  </si>
  <si>
    <t>400 m bėgimas moterims</t>
  </si>
  <si>
    <t>Rezultatas</t>
  </si>
  <si>
    <t>400 m bėgimas vyrams</t>
  </si>
  <si>
    <t>1500 m bėgimas moterims</t>
  </si>
  <si>
    <t>4:31.16 Loreta Kančytė (2018)</t>
  </si>
  <si>
    <t>1500 m bėgimas vyrams</t>
  </si>
  <si>
    <t>Šuolis į aukštį moterims</t>
  </si>
  <si>
    <t>B a n d y m a i</t>
  </si>
  <si>
    <t>Rezultas</t>
  </si>
  <si>
    <t>Šuolis į aukštį vyrams</t>
  </si>
  <si>
    <t>VDU</t>
  </si>
  <si>
    <t>Šuolis į tolį moterims</t>
  </si>
  <si>
    <t>Šuolis į tolį vyrams</t>
  </si>
  <si>
    <t>Rytis</t>
  </si>
  <si>
    <t>Ašmena</t>
  </si>
  <si>
    <t>Sostinės SC</t>
  </si>
  <si>
    <t>J.Strumskytė-Razgūnė</t>
  </si>
  <si>
    <t>Eimantas</t>
  </si>
  <si>
    <t>LSMU</t>
  </si>
  <si>
    <t>KTU</t>
  </si>
  <si>
    <t>Mažvydas</t>
  </si>
  <si>
    <t>Peleckas</t>
  </si>
  <si>
    <t>A.Gabrėnas</t>
  </si>
  <si>
    <t>Airūnė</t>
  </si>
  <si>
    <t>Čegytė</t>
  </si>
  <si>
    <t>J.Armonienė</t>
  </si>
  <si>
    <t>Solėja</t>
  </si>
  <si>
    <t>Braškytė</t>
  </si>
  <si>
    <t>Jūratė Armonienė</t>
  </si>
  <si>
    <t>Andrius</t>
  </si>
  <si>
    <t>Zinkevičius</t>
  </si>
  <si>
    <t>V.Kozlov</t>
  </si>
  <si>
    <t>Lapinskas</t>
  </si>
  <si>
    <t>Ieva</t>
  </si>
  <si>
    <t>P.Žukienė, V.Kozlov</t>
  </si>
  <si>
    <t>Janušis</t>
  </si>
  <si>
    <t>Eglė</t>
  </si>
  <si>
    <t>Vaitulevičiūtė</t>
  </si>
  <si>
    <t>VSC</t>
  </si>
  <si>
    <t>Smiltė</t>
  </si>
  <si>
    <t>Dominyka</t>
  </si>
  <si>
    <t>Lapė</t>
  </si>
  <si>
    <t>T.Krasauskienė</t>
  </si>
  <si>
    <t>Saltanavičiūtė</t>
  </si>
  <si>
    <t>Arminas</t>
  </si>
  <si>
    <t>Šeštokas</t>
  </si>
  <si>
    <t>J.Armonienė, V.Šmitas</t>
  </si>
  <si>
    <t>Vėjūnė</t>
  </si>
  <si>
    <t>Jonavičiūtė</t>
  </si>
  <si>
    <t>Grinkevičiūtė</t>
  </si>
  <si>
    <t>Odeta</t>
  </si>
  <si>
    <t>Kuodytė</t>
  </si>
  <si>
    <t>A. Gricevičius, Z. Rajunčius</t>
  </si>
  <si>
    <t>Šimkus</t>
  </si>
  <si>
    <t>Raimondas</t>
  </si>
  <si>
    <t>Paškevičius</t>
  </si>
  <si>
    <t>BK"Stajeris"</t>
  </si>
  <si>
    <t>G. Trubila</t>
  </si>
  <si>
    <t>“Šilainiai”</t>
  </si>
  <si>
    <t>German</t>
  </si>
  <si>
    <t>Simas</t>
  </si>
  <si>
    <t>Maurukas</t>
  </si>
  <si>
    <t>Gintarė Marija</t>
  </si>
  <si>
    <t>Balčiūtė</t>
  </si>
  <si>
    <t>J.Eigminas, E.Matusevičius</t>
  </si>
  <si>
    <t>A.Baranauskienė</t>
  </si>
  <si>
    <t>Tajus</t>
  </si>
  <si>
    <t>Karpavičius</t>
  </si>
  <si>
    <t>Pranskaitytė</t>
  </si>
  <si>
    <t>E.Karaškienė, J.Čižauskas</t>
  </si>
  <si>
    <t>Jakštys</t>
  </si>
  <si>
    <t>V.Aušra</t>
  </si>
  <si>
    <t>Miglė</t>
  </si>
  <si>
    <t>Porvaneckytė</t>
  </si>
  <si>
    <t>Orinta</t>
  </si>
  <si>
    <t>Perskaudaitė</t>
  </si>
  <si>
    <t>.</t>
  </si>
  <si>
    <t>Dainius</t>
  </si>
  <si>
    <t>savarankiskai</t>
  </si>
  <si>
    <t>Litvin</t>
  </si>
  <si>
    <t>Mykolas</t>
  </si>
  <si>
    <t>Juknius</t>
  </si>
  <si>
    <t>E.Karaškienė, P.Fedorenka</t>
  </si>
  <si>
    <t>Vaiga</t>
  </si>
  <si>
    <t>Milkintaitė</t>
  </si>
  <si>
    <t>SSC</t>
  </si>
  <si>
    <t>N.Žilinskienė</t>
  </si>
  <si>
    <t>Alice</t>
  </si>
  <si>
    <t>Kotliuba</t>
  </si>
  <si>
    <t>K.Shastun</t>
  </si>
  <si>
    <t>Ugnė</t>
  </si>
  <si>
    <t>Petras</t>
  </si>
  <si>
    <t>Urbonas</t>
  </si>
  <si>
    <t>Pestrikovas</t>
  </si>
  <si>
    <t>Vincentas</t>
  </si>
  <si>
    <t>Radzevičius</t>
  </si>
  <si>
    <t>Eliza</t>
  </si>
  <si>
    <t>Šiškutė</t>
  </si>
  <si>
    <t>Dovilė</t>
  </si>
  <si>
    <t>Sipavičiūtė</t>
  </si>
  <si>
    <t>MRU</t>
  </si>
  <si>
    <t>Daiva Maceikienė</t>
  </si>
  <si>
    <t>Stankevičiūtė</t>
  </si>
  <si>
    <t>Aiden David</t>
  </si>
  <si>
    <t>Jukonis</t>
  </si>
  <si>
    <t>Lozanikovaitė</t>
  </si>
  <si>
    <t>Ūla</t>
  </si>
  <si>
    <t>Ptakauskaitė</t>
  </si>
  <si>
    <t>Žvaigždė</t>
  </si>
  <si>
    <t>Algirdas</t>
  </si>
  <si>
    <t>Strelčiūnas</t>
  </si>
  <si>
    <t>E.Žilys, M.Vadeikis</t>
  </si>
  <si>
    <t>Vilius</t>
  </si>
  <si>
    <t>Matulionis</t>
  </si>
  <si>
    <t>Ramūnas</t>
  </si>
  <si>
    <t>Kleinauskas</t>
  </si>
  <si>
    <t>Nikitinas</t>
  </si>
  <si>
    <t>I.Juodeškienė, R.Kančys</t>
  </si>
  <si>
    <t>ELVITA</t>
  </si>
  <si>
    <t>KANDRATAVIČIŪTĖ</t>
  </si>
  <si>
    <t>SostinėsSC</t>
  </si>
  <si>
    <t>A.Tolstiks</t>
  </si>
  <si>
    <t>Jogailė</t>
  </si>
  <si>
    <t>Butėnaitė</t>
  </si>
  <si>
    <t>Mindaugas</t>
  </si>
  <si>
    <t>Marčiulionytė</t>
  </si>
  <si>
    <t>VILNIUS TECH</t>
  </si>
  <si>
    <t>M. Skrabulis</t>
  </si>
  <si>
    <t>Meda</t>
  </si>
  <si>
    <t>Gasickaitė</t>
  </si>
  <si>
    <t>D. Šaučikovas</t>
  </si>
  <si>
    <t>Genardas</t>
  </si>
  <si>
    <t>Bunga</t>
  </si>
  <si>
    <t>J. Strumskytė-Razgūnė</t>
  </si>
  <si>
    <t>Dangiras</t>
  </si>
  <si>
    <t>Grušas</t>
  </si>
  <si>
    <t>D. Vrubliauskas</t>
  </si>
  <si>
    <t>Žurauskas</t>
  </si>
  <si>
    <t>Zaveckas</t>
  </si>
  <si>
    <t>A. Kalininas</t>
  </si>
  <si>
    <t>Čepulis</t>
  </si>
  <si>
    <t>savarankiškai</t>
  </si>
  <si>
    <t>Gylys</t>
  </si>
  <si>
    <t>Mackevičius</t>
  </si>
  <si>
    <t>A. Šalkauskas</t>
  </si>
  <si>
    <t>Misiunaite</t>
  </si>
  <si>
    <t>Sutkus</t>
  </si>
  <si>
    <t>Lasickaite</t>
  </si>
  <si>
    <t>Edvardas</t>
  </si>
  <si>
    <t>Aukštuolis</t>
  </si>
  <si>
    <t>M.Skrabulis, R.Kančys</t>
  </si>
  <si>
    <t>R.Norkus</t>
  </si>
  <si>
    <t>Žilinskas</t>
  </si>
  <si>
    <t>Austėja</t>
  </si>
  <si>
    <t>Kazlauskaitė</t>
  </si>
  <si>
    <t>Karolina</t>
  </si>
  <si>
    <t>Robert</t>
  </si>
  <si>
    <t>Karagezian</t>
  </si>
  <si>
    <t>I.Jefimova</t>
  </si>
  <si>
    <t>Semaška</t>
  </si>
  <si>
    <t>J.Žakaitis</t>
  </si>
  <si>
    <t>A.Kazlauskas</t>
  </si>
  <si>
    <t>Aurėja</t>
  </si>
  <si>
    <t>Kantas</t>
  </si>
  <si>
    <t>Zykus</t>
  </si>
  <si>
    <t>R.Kančys, G. Kasputis</t>
  </si>
  <si>
    <t>Kauno r. SC</t>
  </si>
  <si>
    <t>Monika</t>
  </si>
  <si>
    <t>Kelpšė</t>
  </si>
  <si>
    <t>Weliweriyage Dulantha</t>
  </si>
  <si>
    <t>Srimal Perera</t>
  </si>
  <si>
    <t>Nėra</t>
  </si>
  <si>
    <t>Mėja</t>
  </si>
  <si>
    <t>Adamonytė</t>
  </si>
  <si>
    <t>Benkunskaitė</t>
  </si>
  <si>
    <t>Adriana</t>
  </si>
  <si>
    <t>Norvaišaitė</t>
  </si>
  <si>
    <t>Užalovičius</t>
  </si>
  <si>
    <t>Norvaiša</t>
  </si>
  <si>
    <t>A. Tolstiks</t>
  </si>
  <si>
    <t>Artūras</t>
  </si>
  <si>
    <t>Raklevičius</t>
  </si>
  <si>
    <t>VIKO</t>
  </si>
  <si>
    <t>Grigaitytė</t>
  </si>
  <si>
    <t>Augustinas</t>
  </si>
  <si>
    <t>Baliutavičius</t>
  </si>
  <si>
    <t>Narbūda</t>
  </si>
  <si>
    <t>Šartutė</t>
  </si>
  <si>
    <t>Erikas</t>
  </si>
  <si>
    <t>Žotkevičius</t>
  </si>
  <si>
    <t>Gabrielė</t>
  </si>
  <si>
    <t>Lapėnaitė</t>
  </si>
  <si>
    <t>Simona</t>
  </si>
  <si>
    <t>Družinin</t>
  </si>
  <si>
    <t>Rolandas</t>
  </si>
  <si>
    <t>Tichonovičius</t>
  </si>
  <si>
    <t>A. Skujytė, V. Bagamolovas</t>
  </si>
  <si>
    <t>Lantuchaitė</t>
  </si>
  <si>
    <t>Arnoldas</t>
  </si>
  <si>
    <t>Kucinas</t>
  </si>
  <si>
    <t>Akelaitis</t>
  </si>
  <si>
    <t>Pakštytė</t>
  </si>
  <si>
    <t>Salmanavičiūtė</t>
  </si>
  <si>
    <t>Bieliūnaitė</t>
  </si>
  <si>
    <t>Nalivaiko</t>
  </si>
  <si>
    <t>Jasevičiūtė</t>
  </si>
  <si>
    <t>Liebutė</t>
  </si>
  <si>
    <t>I.Gricevičiene,D.Rauktys.A.Bajoras</t>
  </si>
  <si>
    <t>Zigmantas</t>
  </si>
  <si>
    <t>Raseinių KKSC</t>
  </si>
  <si>
    <t>E.Petrokas</t>
  </si>
  <si>
    <t>Lija</t>
  </si>
  <si>
    <t>Damavičiūtė</t>
  </si>
  <si>
    <t>Gytis</t>
  </si>
  <si>
    <t>Jankauskas</t>
  </si>
  <si>
    <t>A.Petrokas</t>
  </si>
  <si>
    <t>Ražanas</t>
  </si>
  <si>
    <t>Kajetonas</t>
  </si>
  <si>
    <t>Žickis</t>
  </si>
  <si>
    <t>Jocius</t>
  </si>
  <si>
    <t>Patricija</t>
  </si>
  <si>
    <t>Grigalionytė</t>
  </si>
  <si>
    <t>Panevėžio SC</t>
  </si>
  <si>
    <t>A. Dobregienė</t>
  </si>
  <si>
    <t>Kaškelytė</t>
  </si>
  <si>
    <t>Melita</t>
  </si>
  <si>
    <t>Visbarkaitė</t>
  </si>
  <si>
    <t>Klimavičius</t>
  </si>
  <si>
    <t>Daina</t>
  </si>
  <si>
    <t>Granatauskaitė</t>
  </si>
  <si>
    <t>DSC</t>
  </si>
  <si>
    <t>K.Jezepčikas</t>
  </si>
  <si>
    <t>Urbanavičius</t>
  </si>
  <si>
    <t>Samanta</t>
  </si>
  <si>
    <t>Liebaitė</t>
  </si>
  <si>
    <t>G.Kasputis</t>
  </si>
  <si>
    <t>Edvinas</t>
  </si>
  <si>
    <t>L. Milikauskaitė</t>
  </si>
  <si>
    <t>Satera</t>
  </si>
  <si>
    <t>Balčaitytė</t>
  </si>
  <si>
    <t>A. Šilauskas</t>
  </si>
  <si>
    <t>KU</t>
  </si>
  <si>
    <t>KLAM</t>
  </si>
  <si>
    <t>Štikonas</t>
  </si>
  <si>
    <t>A.Šilauskas</t>
  </si>
  <si>
    <t>Martuzaitė</t>
  </si>
  <si>
    <t>R.Jakubauskas</t>
  </si>
  <si>
    <t>Uršulė</t>
  </si>
  <si>
    <t>Šveinauskė</t>
  </si>
  <si>
    <t>R.Jakubauskas, R.Smilgys</t>
  </si>
  <si>
    <t>R.Smilgys</t>
  </si>
  <si>
    <t>Malinauskas</t>
  </si>
  <si>
    <t>Mažukna</t>
  </si>
  <si>
    <t>Aukštikalnis</t>
  </si>
  <si>
    <t>Janevičius</t>
  </si>
  <si>
    <t>Mackevičiūtė</t>
  </si>
  <si>
    <t>Raddad</t>
  </si>
  <si>
    <t>Raul</t>
  </si>
  <si>
    <t>Abdullayev</t>
  </si>
  <si>
    <t>Panevėžio R. Sargūno SG</t>
  </si>
  <si>
    <t>Liutkus</t>
  </si>
  <si>
    <t>1973-11-12</t>
  </si>
  <si>
    <t>Kulbokas</t>
  </si>
  <si>
    <t>2012-07-23</t>
  </si>
  <si>
    <t>D.Virbickas</t>
  </si>
  <si>
    <t>S.Liutkė</t>
  </si>
  <si>
    <t>Vilmantė</t>
  </si>
  <si>
    <t>Paulauskaitė</t>
  </si>
  <si>
    <t>G,Kasputis</t>
  </si>
  <si>
    <t>Pan r.SargūnoSG</t>
  </si>
  <si>
    <t>Vieta Jm</t>
  </si>
  <si>
    <t>Vieta KČ</t>
  </si>
  <si>
    <t>DNS</t>
  </si>
  <si>
    <t>DNF</t>
  </si>
  <si>
    <t>DQ</t>
  </si>
  <si>
    <t>El Mehdi</t>
  </si>
  <si>
    <t>o</t>
  </si>
  <si>
    <t>r</t>
  </si>
  <si>
    <t>xxx</t>
  </si>
  <si>
    <t>xo</t>
  </si>
  <si>
    <t>xxo</t>
  </si>
  <si>
    <t>x</t>
  </si>
  <si>
    <t>YC</t>
  </si>
  <si>
    <t>NM</t>
  </si>
  <si>
    <t>VR</t>
  </si>
  <si>
    <t>Komandiniai po 1 dienos</t>
  </si>
  <si>
    <t>Kauno atviras suaugusiųjų ir jaunimo  lengvosios atletikos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</si>
</sst>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:ss.00"/>
    <numFmt numFmtId="165" formatCode="0.000"/>
    <numFmt numFmtId="166" formatCode="ss.00"/>
    <numFmt numFmtId="167" formatCode="yyyy\-mm\-dd;@"/>
  </numFmts>
  <fonts count="43" x14ac:knownFonts="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2"/>
      <color indexed="10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b/>
      <sz val="10"/>
      <name val="Times New Roman"/>
      <family val="1"/>
    </font>
    <font>
      <b/>
      <sz val="7"/>
      <color theme="1"/>
      <name val="Times New Roman"/>
      <family val="1"/>
      <charset val="186"/>
    </font>
    <font>
      <sz val="7"/>
      <color theme="1"/>
      <name val="Times New Roman"/>
      <family val="1"/>
      <charset val="186"/>
    </font>
    <font>
      <b/>
      <sz val="18"/>
      <name val="Times New Roman"/>
      <family val="1"/>
    </font>
    <font>
      <b/>
      <sz val="10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6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  <charset val="186"/>
    </font>
    <font>
      <sz val="7"/>
      <name val="Times New Roman"/>
      <family val="1"/>
      <charset val="186"/>
    </font>
    <font>
      <sz val="7"/>
      <name val="Times New Roman"/>
      <family val="1"/>
    </font>
    <font>
      <sz val="10"/>
      <color indexed="9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1"/>
      <color indexed="9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6"/>
      <name val="Times New Roman"/>
      <family val="1"/>
    </font>
    <font>
      <i/>
      <sz val="12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4"/>
      <name val="Times New Roman"/>
      <family val="1"/>
    </font>
    <font>
      <b/>
      <sz val="20"/>
      <color rgb="FF000000"/>
      <name val="Calibri"/>
      <family val="2"/>
      <scheme val="minor"/>
    </font>
    <font>
      <b/>
      <sz val="24"/>
      <name val="Times New Roman"/>
      <family val="1"/>
    </font>
    <font>
      <sz val="8"/>
      <name val="Arial"/>
      <family val="2"/>
      <charset val="186"/>
    </font>
    <font>
      <b/>
      <sz val="14"/>
      <name val="Arial"/>
      <family val="2"/>
    </font>
    <font>
      <sz val="12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2" fillId="0" borderId="1"/>
    <xf numFmtId="0" fontId="1" fillId="0" borderId="1"/>
    <xf numFmtId="0" fontId="1" fillId="0" borderId="1"/>
    <xf numFmtId="0" fontId="2" fillId="0" borderId="1"/>
    <xf numFmtId="0" fontId="5" fillId="0" borderId="1"/>
    <xf numFmtId="0" fontId="5" fillId="0" borderId="1"/>
    <xf numFmtId="0" fontId="5" fillId="0" borderId="1"/>
    <xf numFmtId="0" fontId="25" fillId="0" borderId="1"/>
    <xf numFmtId="0" fontId="5" fillId="0" borderId="1"/>
    <xf numFmtId="0" fontId="5" fillId="0" borderId="1"/>
    <xf numFmtId="0" fontId="2" fillId="0" borderId="1"/>
    <xf numFmtId="0" fontId="25" fillId="0" borderId="1"/>
    <xf numFmtId="0" fontId="2" fillId="0" borderId="1"/>
    <xf numFmtId="0" fontId="2" fillId="0" borderId="1"/>
  </cellStyleXfs>
  <cellXfs count="187">
    <xf numFmtId="0" fontId="0" fillId="0" borderId="0" xfId="0"/>
    <xf numFmtId="49" fontId="3" fillId="0" borderId="1" xfId="1" applyNumberFormat="1" applyFont="1" applyAlignment="1">
      <alignment horizontal="center"/>
    </xf>
    <xf numFmtId="0" fontId="2" fillId="0" borderId="1" xfId="1"/>
    <xf numFmtId="49" fontId="3" fillId="0" borderId="1" xfId="1" applyNumberFormat="1" applyFont="1"/>
    <xf numFmtId="49" fontId="3" fillId="0" borderId="1" xfId="1" applyNumberFormat="1" applyFont="1" applyAlignment="1">
      <alignment horizontal="right"/>
    </xf>
    <xf numFmtId="49" fontId="3" fillId="0" borderId="2" xfId="1" applyNumberFormat="1" applyFont="1" applyBorder="1" applyAlignment="1">
      <alignment horizontal="center"/>
    </xf>
    <xf numFmtId="49" fontId="3" fillId="0" borderId="2" xfId="1" applyNumberFormat="1" applyFont="1" applyBorder="1" applyAlignment="1">
      <alignment horizontal="left"/>
    </xf>
    <xf numFmtId="49" fontId="4" fillId="0" borderId="1" xfId="1" applyNumberFormat="1" applyFont="1"/>
    <xf numFmtId="0" fontId="10" fillId="0" borderId="1" xfId="5" applyFont="1"/>
    <xf numFmtId="0" fontId="10" fillId="0" borderId="2" xfId="5" applyFont="1" applyBorder="1"/>
    <xf numFmtId="0" fontId="11" fillId="0" borderId="1" xfId="5" applyFont="1"/>
    <xf numFmtId="49" fontId="11" fillId="0" borderId="1" xfId="5" applyNumberFormat="1" applyFont="1" applyAlignment="1">
      <alignment horizontal="center"/>
    </xf>
    <xf numFmtId="0" fontId="11" fillId="0" borderId="1" xfId="5" applyFont="1" applyAlignment="1">
      <alignment horizontal="center"/>
    </xf>
    <xf numFmtId="1" fontId="11" fillId="0" borderId="1" xfId="5" applyNumberFormat="1" applyFont="1" applyAlignment="1">
      <alignment horizontal="center"/>
    </xf>
    <xf numFmtId="2" fontId="7" fillId="0" borderId="1" xfId="5" applyNumberFormat="1" applyFont="1"/>
    <xf numFmtId="165" fontId="7" fillId="0" borderId="1" xfId="5" applyNumberFormat="1" applyFont="1"/>
    <xf numFmtId="49" fontId="11" fillId="0" borderId="1" xfId="5" applyNumberFormat="1" applyFont="1"/>
    <xf numFmtId="0" fontId="12" fillId="0" borderId="1" xfId="5" applyFont="1" applyAlignment="1">
      <alignment horizontal="right"/>
    </xf>
    <xf numFmtId="0" fontId="5" fillId="0" borderId="1" xfId="5"/>
    <xf numFmtId="49" fontId="12" fillId="0" borderId="1" xfId="5" applyNumberFormat="1" applyFont="1" applyAlignment="1">
      <alignment horizontal="right"/>
    </xf>
    <xf numFmtId="0" fontId="6" fillId="0" borderId="1" xfId="5" applyFont="1"/>
    <xf numFmtId="0" fontId="13" fillId="0" borderId="1" xfId="5" applyFont="1"/>
    <xf numFmtId="49" fontId="14" fillId="0" borderId="1" xfId="5" applyNumberFormat="1" applyFont="1" applyAlignment="1">
      <alignment horizontal="center"/>
    </xf>
    <xf numFmtId="0" fontId="14" fillId="0" borderId="1" xfId="5" applyFont="1"/>
    <xf numFmtId="1" fontId="15" fillId="0" borderId="1" xfId="5" applyNumberFormat="1" applyFont="1"/>
    <xf numFmtId="2" fontId="14" fillId="0" borderId="1" xfId="5" applyNumberFormat="1" applyFont="1"/>
    <xf numFmtId="165" fontId="6" fillId="0" borderId="1" xfId="5" applyNumberFormat="1" applyFont="1"/>
    <xf numFmtId="2" fontId="6" fillId="0" borderId="1" xfId="5" applyNumberFormat="1" applyFont="1"/>
    <xf numFmtId="49" fontId="6" fillId="0" borderId="1" xfId="5" applyNumberFormat="1" applyFont="1" applyAlignment="1">
      <alignment horizontal="center"/>
    </xf>
    <xf numFmtId="0" fontId="16" fillId="0" borderId="1" xfId="5" applyFont="1"/>
    <xf numFmtId="0" fontId="17" fillId="0" borderId="1" xfId="5" applyFont="1"/>
    <xf numFmtId="49" fontId="18" fillId="0" borderId="1" xfId="5" applyNumberFormat="1" applyFont="1" applyAlignment="1">
      <alignment horizontal="center"/>
    </xf>
    <xf numFmtId="0" fontId="18" fillId="0" borderId="1" xfId="5" applyFont="1"/>
    <xf numFmtId="1" fontId="16" fillId="0" borderId="1" xfId="5" applyNumberFormat="1" applyFont="1"/>
    <xf numFmtId="49" fontId="16" fillId="0" borderId="1" xfId="5" applyNumberFormat="1" applyFont="1"/>
    <xf numFmtId="0" fontId="19" fillId="0" borderId="1" xfId="5" applyFont="1"/>
    <xf numFmtId="0" fontId="20" fillId="0" borderId="1" xfId="5" applyFont="1"/>
    <xf numFmtId="49" fontId="20" fillId="0" borderId="1" xfId="5" applyNumberFormat="1" applyFont="1" applyAlignment="1">
      <alignment horizontal="center"/>
    </xf>
    <xf numFmtId="0" fontId="20" fillId="0" borderId="1" xfId="5" applyFont="1" applyAlignment="1">
      <alignment horizontal="left"/>
    </xf>
    <xf numFmtId="165" fontId="15" fillId="0" borderId="1" xfId="5" applyNumberFormat="1" applyFont="1"/>
    <xf numFmtId="49" fontId="8" fillId="0" borderId="1" xfId="7" applyNumberFormat="1" applyFont="1" applyAlignment="1">
      <alignment horizontal="right" vertical="center"/>
    </xf>
    <xf numFmtId="0" fontId="9" fillId="0" borderId="1" xfId="7" applyFont="1" applyAlignment="1">
      <alignment horizontal="left" vertical="center"/>
    </xf>
    <xf numFmtId="49" fontId="15" fillId="0" borderId="1" xfId="5" applyNumberFormat="1" applyFont="1" applyAlignment="1">
      <alignment horizontal="center"/>
    </xf>
    <xf numFmtId="49" fontId="13" fillId="0" borderId="1" xfId="5" applyNumberFormat="1" applyFont="1" applyAlignment="1">
      <alignment horizontal="right"/>
    </xf>
    <xf numFmtId="2" fontId="15" fillId="0" borderId="1" xfId="5" applyNumberFormat="1" applyFont="1"/>
    <xf numFmtId="49" fontId="6" fillId="0" borderId="1" xfId="5" applyNumberFormat="1" applyFont="1" applyAlignment="1">
      <alignment horizontal="center" vertical="center"/>
    </xf>
    <xf numFmtId="0" fontId="11" fillId="0" borderId="3" xfId="5" applyFont="1" applyBorder="1" applyAlignment="1">
      <alignment horizontal="center" vertical="center"/>
    </xf>
    <xf numFmtId="0" fontId="18" fillId="0" borderId="3" xfId="5" applyFont="1" applyBorder="1" applyAlignment="1">
      <alignment horizontal="center" vertical="center" wrapText="1"/>
    </xf>
    <xf numFmtId="0" fontId="11" fillId="0" borderId="5" xfId="5" applyFont="1" applyBorder="1" applyAlignment="1">
      <alignment horizontal="right" vertical="center"/>
    </xf>
    <xf numFmtId="0" fontId="11" fillId="0" borderId="6" xfId="5" applyFont="1" applyBorder="1" applyAlignment="1">
      <alignment horizontal="left" vertical="center"/>
    </xf>
    <xf numFmtId="49" fontId="11" fillId="0" borderId="3" xfId="5" applyNumberFormat="1" applyFont="1" applyBorder="1" applyAlignment="1">
      <alignment horizontal="center" vertical="center"/>
    </xf>
    <xf numFmtId="1" fontId="18" fillId="0" borderId="3" xfId="5" applyNumberFormat="1" applyFont="1" applyBorder="1" applyAlignment="1">
      <alignment horizontal="center" vertical="center"/>
    </xf>
    <xf numFmtId="2" fontId="14" fillId="0" borderId="3" xfId="5" applyNumberFormat="1" applyFont="1" applyBorder="1" applyAlignment="1">
      <alignment horizontal="center" vertical="center"/>
    </xf>
    <xf numFmtId="165" fontId="14" fillId="0" borderId="3" xfId="5" applyNumberFormat="1" applyFont="1" applyBorder="1" applyAlignment="1">
      <alignment horizontal="center" vertical="center"/>
    </xf>
    <xf numFmtId="49" fontId="18" fillId="0" borderId="7" xfId="5" applyNumberFormat="1" applyFont="1" applyBorder="1" applyAlignment="1">
      <alignment horizontal="center" vertical="center" wrapText="1"/>
    </xf>
    <xf numFmtId="0" fontId="16" fillId="0" borderId="3" xfId="5" applyFont="1" applyBorder="1" applyAlignment="1">
      <alignment horizontal="center" vertical="center"/>
    </xf>
    <xf numFmtId="0" fontId="16" fillId="0" borderId="8" xfId="5" applyFont="1" applyBorder="1" applyAlignment="1">
      <alignment horizontal="center" vertical="center"/>
    </xf>
    <xf numFmtId="0" fontId="16" fillId="0" borderId="9" xfId="5" applyFont="1" applyBorder="1" applyAlignment="1">
      <alignment horizontal="right" vertical="center"/>
    </xf>
    <xf numFmtId="0" fontId="11" fillId="0" borderId="10" xfId="5" applyFont="1" applyBorder="1" applyAlignment="1">
      <alignment horizontal="left" vertical="center"/>
    </xf>
    <xf numFmtId="0" fontId="22" fillId="0" borderId="11" xfId="5" applyFont="1" applyBorder="1" applyAlignment="1">
      <alignment horizontal="left" vertical="center"/>
    </xf>
    <xf numFmtId="1" fontId="6" fillId="0" borderId="3" xfId="5" applyNumberFormat="1" applyFont="1" applyBorder="1" applyAlignment="1">
      <alignment horizontal="center" vertical="center"/>
    </xf>
    <xf numFmtId="2" fontId="11" fillId="0" borderId="11" xfId="5" applyNumberFormat="1" applyFont="1" applyBorder="1" applyAlignment="1">
      <alignment horizontal="center" vertical="center"/>
    </xf>
    <xf numFmtId="165" fontId="23" fillId="0" borderId="3" xfId="5" applyNumberFormat="1" applyFont="1" applyBorder="1" applyAlignment="1">
      <alignment horizontal="center" vertical="center"/>
    </xf>
    <xf numFmtId="2" fontId="11" fillId="0" borderId="12" xfId="5" applyNumberFormat="1" applyFont="1" applyBorder="1" applyAlignment="1">
      <alignment horizontal="center" vertical="center"/>
    </xf>
    <xf numFmtId="49" fontId="6" fillId="0" borderId="12" xfId="5" applyNumberFormat="1" applyFont="1" applyBorder="1" applyAlignment="1">
      <alignment horizontal="center" vertical="center"/>
    </xf>
    <xf numFmtId="0" fontId="21" fillId="0" borderId="3" xfId="5" applyFont="1" applyBorder="1" applyAlignment="1">
      <alignment horizontal="left" vertical="center"/>
    </xf>
    <xf numFmtId="0" fontId="16" fillId="0" borderId="1" xfId="5" applyFont="1" applyAlignment="1">
      <alignment vertical="center"/>
    </xf>
    <xf numFmtId="0" fontId="5" fillId="0" borderId="1" xfId="5" applyAlignment="1">
      <alignment vertical="center"/>
    </xf>
    <xf numFmtId="49" fontId="21" fillId="0" borderId="1" xfId="5" applyNumberFormat="1" applyFont="1" applyAlignment="1">
      <alignment horizontal="center"/>
    </xf>
    <xf numFmtId="0" fontId="21" fillId="0" borderId="1" xfId="5" applyFont="1"/>
    <xf numFmtId="0" fontId="6" fillId="0" borderId="12" xfId="5" applyFont="1" applyBorder="1" applyAlignment="1">
      <alignment horizontal="center"/>
    </xf>
    <xf numFmtId="49" fontId="18" fillId="0" borderId="3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/>
    </xf>
    <xf numFmtId="2" fontId="11" fillId="0" borderId="12" xfId="5" applyNumberFormat="1" applyFont="1" applyBorder="1" applyAlignment="1">
      <alignment horizontal="center"/>
    </xf>
    <xf numFmtId="165" fontId="15" fillId="0" borderId="3" xfId="5" applyNumberFormat="1" applyFont="1" applyBorder="1" applyAlignment="1">
      <alignment horizontal="center"/>
    </xf>
    <xf numFmtId="0" fontId="16" fillId="0" borderId="9" xfId="5" applyFont="1" applyBorder="1" applyAlignment="1">
      <alignment horizontal="center" vertical="center"/>
    </xf>
    <xf numFmtId="0" fontId="6" fillId="0" borderId="12" xfId="5" applyFont="1" applyBorder="1" applyAlignment="1">
      <alignment horizontal="center" vertical="center"/>
    </xf>
    <xf numFmtId="164" fontId="24" fillId="0" borderId="1" xfId="5" applyNumberFormat="1" applyFont="1" applyAlignment="1">
      <alignment horizontal="center"/>
    </xf>
    <xf numFmtId="164" fontId="14" fillId="0" borderId="1" xfId="5" applyNumberFormat="1" applyFont="1"/>
    <xf numFmtId="49" fontId="18" fillId="0" borderId="1" xfId="5" applyNumberFormat="1" applyFont="1"/>
    <xf numFmtId="164" fontId="7" fillId="0" borderId="1" xfId="5" applyNumberFormat="1" applyFont="1"/>
    <xf numFmtId="49" fontId="14" fillId="0" borderId="1" xfId="5" applyNumberFormat="1" applyFont="1"/>
    <xf numFmtId="49" fontId="20" fillId="0" borderId="1" xfId="5" applyNumberFormat="1" applyFont="1"/>
    <xf numFmtId="49" fontId="15" fillId="0" borderId="1" xfId="5" applyNumberFormat="1" applyFont="1"/>
    <xf numFmtId="0" fontId="15" fillId="0" borderId="1" xfId="5" applyFont="1"/>
    <xf numFmtId="164" fontId="15" fillId="0" borderId="1" xfId="5" applyNumberFormat="1" applyFont="1"/>
    <xf numFmtId="0" fontId="11" fillId="0" borderId="5" xfId="8" applyFont="1" applyBorder="1" applyAlignment="1">
      <alignment horizontal="right" vertical="center"/>
    </xf>
    <xf numFmtId="0" fontId="11" fillId="0" borderId="6" xfId="8" applyFont="1" applyBorder="1" applyAlignment="1">
      <alignment horizontal="left" vertical="center"/>
    </xf>
    <xf numFmtId="49" fontId="11" fillId="0" borderId="3" xfId="8" applyNumberFormat="1" applyFont="1" applyBorder="1" applyAlignment="1">
      <alignment horizontal="center" vertical="center"/>
    </xf>
    <xf numFmtId="164" fontId="14" fillId="0" borderId="3" xfId="5" applyNumberFormat="1" applyFont="1" applyBorder="1" applyAlignment="1">
      <alignment horizontal="center" vertical="center"/>
    </xf>
    <xf numFmtId="0" fontId="16" fillId="0" borderId="13" xfId="5" applyFont="1" applyBorder="1" applyAlignment="1">
      <alignment horizontal="center" vertical="center"/>
    </xf>
    <xf numFmtId="1" fontId="6" fillId="0" borderId="9" xfId="5" applyNumberFormat="1" applyFont="1" applyBorder="1" applyAlignment="1">
      <alignment horizontal="center" vertical="center"/>
    </xf>
    <xf numFmtId="166" fontId="11" fillId="0" borderId="11" xfId="5" applyNumberFormat="1" applyFont="1" applyBorder="1" applyAlignment="1">
      <alignment horizontal="center" vertical="center"/>
    </xf>
    <xf numFmtId="165" fontId="23" fillId="0" borderId="11" xfId="5" applyNumberFormat="1" applyFont="1" applyBorder="1" applyAlignment="1">
      <alignment horizontal="center" vertical="center"/>
    </xf>
    <xf numFmtId="49" fontId="6" fillId="0" borderId="11" xfId="5" applyNumberFormat="1" applyFont="1" applyBorder="1" applyAlignment="1">
      <alignment horizontal="center" vertical="center"/>
    </xf>
    <xf numFmtId="0" fontId="21" fillId="0" borderId="1" xfId="5" applyFont="1" applyAlignment="1">
      <alignment horizontal="center" vertical="center"/>
    </xf>
    <xf numFmtId="164" fontId="11" fillId="0" borderId="11" xfId="5" applyNumberFormat="1" applyFont="1" applyBorder="1" applyAlignment="1">
      <alignment horizontal="center" vertical="center"/>
    </xf>
    <xf numFmtId="49" fontId="21" fillId="0" borderId="1" xfId="5" applyNumberFormat="1" applyFont="1"/>
    <xf numFmtId="0" fontId="26" fillId="0" borderId="9" xfId="5" applyFont="1" applyBorder="1" applyAlignment="1">
      <alignment horizontal="center" vertical="center"/>
    </xf>
    <xf numFmtId="0" fontId="5" fillId="0" borderId="11" xfId="9" applyBorder="1" applyAlignment="1">
      <alignment horizontal="center"/>
    </xf>
    <xf numFmtId="49" fontId="27" fillId="0" borderId="1" xfId="10" applyNumberFormat="1" applyFont="1" applyAlignment="1">
      <alignment horizontal="center"/>
    </xf>
    <xf numFmtId="0" fontId="6" fillId="0" borderId="1" xfId="5" applyFont="1" applyAlignment="1">
      <alignment horizontal="center"/>
    </xf>
    <xf numFmtId="0" fontId="16" fillId="0" borderId="1" xfId="5" applyFont="1" applyAlignment="1">
      <alignment horizontal="center"/>
    </xf>
    <xf numFmtId="164" fontId="7" fillId="0" borderId="3" xfId="5" applyNumberFormat="1" applyFont="1" applyBorder="1" applyAlignment="1">
      <alignment horizontal="center" vertical="center"/>
    </xf>
    <xf numFmtId="164" fontId="23" fillId="0" borderId="1" xfId="5" applyNumberFormat="1" applyFont="1" applyAlignment="1">
      <alignment horizontal="center"/>
    </xf>
    <xf numFmtId="0" fontId="16" fillId="0" borderId="1" xfId="8" applyFont="1" applyAlignment="1">
      <alignment horizontal="center"/>
    </xf>
    <xf numFmtId="1" fontId="28" fillId="0" borderId="3" xfId="5" applyNumberFormat="1" applyFont="1" applyBorder="1" applyAlignment="1">
      <alignment horizontal="center" vertical="center"/>
    </xf>
    <xf numFmtId="49" fontId="29" fillId="0" borderId="1" xfId="11" applyNumberFormat="1" applyFont="1" applyAlignment="1">
      <alignment horizontal="center"/>
    </xf>
    <xf numFmtId="2" fontId="7" fillId="0" borderId="3" xfId="5" applyNumberFormat="1" applyFont="1" applyBorder="1" applyAlignment="1">
      <alignment horizontal="center" vertical="center"/>
    </xf>
    <xf numFmtId="0" fontId="7" fillId="0" borderId="1" xfId="13" applyFont="1" applyAlignment="1">
      <alignment vertical="center"/>
    </xf>
    <xf numFmtId="0" fontId="31" fillId="0" borderId="1" xfId="13" applyFont="1" applyAlignment="1">
      <alignment horizontal="center" vertical="center"/>
    </xf>
    <xf numFmtId="0" fontId="6" fillId="0" borderId="1" xfId="13" applyFont="1" applyAlignment="1">
      <alignment horizontal="center" vertical="center"/>
    </xf>
    <xf numFmtId="0" fontId="6" fillId="0" borderId="1" xfId="13" applyFont="1" applyAlignment="1">
      <alignment vertical="center"/>
    </xf>
    <xf numFmtId="0" fontId="13" fillId="0" borderId="1" xfId="13" applyFont="1" applyAlignment="1">
      <alignment vertical="center"/>
    </xf>
    <xf numFmtId="14" fontId="32" fillId="0" borderId="1" xfId="13" applyNumberFormat="1" applyFont="1" applyAlignment="1">
      <alignment horizontal="center" vertical="center"/>
    </xf>
    <xf numFmtId="0" fontId="13" fillId="0" borderId="1" xfId="13" applyFont="1" applyAlignment="1">
      <alignment horizontal="left" vertical="center"/>
    </xf>
    <xf numFmtId="0" fontId="33" fillId="0" borderId="1" xfId="13" applyFont="1" applyAlignment="1">
      <alignment horizontal="center" vertical="center"/>
    </xf>
    <xf numFmtId="49" fontId="33" fillId="0" borderId="1" xfId="13" applyNumberFormat="1" applyFont="1" applyAlignment="1">
      <alignment horizontal="right" vertical="center"/>
    </xf>
    <xf numFmtId="0" fontId="6" fillId="0" borderId="1" xfId="14" applyFont="1" applyAlignment="1">
      <alignment horizontal="center" vertical="center"/>
    </xf>
    <xf numFmtId="0" fontId="6" fillId="0" borderId="1" xfId="14" applyFont="1" applyAlignment="1">
      <alignment horizontal="left" vertical="center"/>
    </xf>
    <xf numFmtId="0" fontId="31" fillId="0" borderId="1" xfId="13" applyFont="1" applyAlignment="1">
      <alignment horizontal="left" vertical="center"/>
    </xf>
    <xf numFmtId="0" fontId="6" fillId="0" borderId="1" xfId="13" applyFont="1" applyAlignment="1">
      <alignment horizontal="left" vertical="center"/>
    </xf>
    <xf numFmtId="0" fontId="30" fillId="0" borderId="3" xfId="13" applyFont="1" applyBorder="1" applyAlignment="1">
      <alignment horizontal="center" vertical="center"/>
    </xf>
    <xf numFmtId="0" fontId="30" fillId="0" borderId="5" xfId="13" applyFont="1" applyBorder="1" applyAlignment="1">
      <alignment horizontal="center" vertical="center" wrapText="1"/>
    </xf>
    <xf numFmtId="0" fontId="30" fillId="0" borderId="5" xfId="13" applyFont="1" applyBorder="1" applyAlignment="1">
      <alignment horizontal="right" vertical="center"/>
    </xf>
    <xf numFmtId="0" fontId="30" fillId="0" borderId="6" xfId="13" applyFont="1" applyBorder="1" applyAlignment="1">
      <alignment horizontal="left" vertical="center"/>
    </xf>
    <xf numFmtId="0" fontId="30" fillId="0" borderId="6" xfId="13" applyFont="1" applyBorder="1" applyAlignment="1">
      <alignment horizontal="center" vertical="center"/>
    </xf>
    <xf numFmtId="0" fontId="30" fillId="0" borderId="3" xfId="13" applyFont="1" applyBorder="1" applyAlignment="1">
      <alignment horizontal="center" vertical="center" wrapText="1"/>
    </xf>
    <xf numFmtId="2" fontId="29" fillId="0" borderId="3" xfId="14" applyNumberFormat="1" applyFont="1" applyBorder="1" applyAlignment="1">
      <alignment horizontal="center" vertical="center"/>
    </xf>
    <xf numFmtId="0" fontId="30" fillId="0" borderId="3" xfId="13" applyFont="1" applyBorder="1" applyAlignment="1">
      <alignment horizontal="left" vertical="center"/>
    </xf>
    <xf numFmtId="0" fontId="6" fillId="0" borderId="3" xfId="13" applyFont="1" applyBorder="1" applyAlignment="1">
      <alignment horizontal="center" vertical="center"/>
    </xf>
    <xf numFmtId="0" fontId="6" fillId="0" borderId="4" xfId="13" applyFont="1" applyBorder="1" applyAlignment="1">
      <alignment horizontal="center" vertical="center"/>
    </xf>
    <xf numFmtId="0" fontId="6" fillId="0" borderId="14" xfId="13" applyFont="1" applyBorder="1" applyAlignment="1">
      <alignment horizontal="center" vertical="center"/>
    </xf>
    <xf numFmtId="2" fontId="36" fillId="0" borderId="4" xfId="13" applyNumberFormat="1" applyFont="1" applyBorder="1" applyAlignment="1">
      <alignment horizontal="center" vertical="center"/>
    </xf>
    <xf numFmtId="0" fontId="7" fillId="0" borderId="1" xfId="14" applyFont="1" applyAlignment="1">
      <alignment vertical="center"/>
    </xf>
    <xf numFmtId="0" fontId="6" fillId="0" borderId="1" xfId="14" applyFont="1" applyAlignment="1">
      <alignment vertical="center"/>
    </xf>
    <xf numFmtId="0" fontId="13" fillId="0" borderId="1" xfId="14" applyFont="1" applyAlignment="1">
      <alignment vertical="center"/>
    </xf>
    <xf numFmtId="14" fontId="32" fillId="0" borderId="1" xfId="14" applyNumberFormat="1" applyFont="1" applyAlignment="1">
      <alignment horizontal="center" vertical="center"/>
    </xf>
    <xf numFmtId="0" fontId="13" fillId="0" borderId="1" xfId="14" applyFont="1" applyAlignment="1">
      <alignment horizontal="left" vertical="center"/>
    </xf>
    <xf numFmtId="0" fontId="33" fillId="0" borderId="1" xfId="14" applyFont="1" applyAlignment="1">
      <alignment horizontal="center" vertical="center"/>
    </xf>
    <xf numFmtId="0" fontId="7" fillId="0" borderId="1" xfId="14" applyFont="1" applyAlignment="1">
      <alignment horizontal="right" vertical="center"/>
    </xf>
    <xf numFmtId="0" fontId="31" fillId="0" borderId="1" xfId="14" applyFont="1" applyAlignment="1">
      <alignment horizontal="left" vertical="center"/>
    </xf>
    <xf numFmtId="0" fontId="30" fillId="0" borderId="3" xfId="14" applyFont="1" applyBorder="1" applyAlignment="1">
      <alignment horizontal="center" vertical="center" wrapText="1"/>
    </xf>
    <xf numFmtId="0" fontId="30" fillId="0" borderId="5" xfId="14" applyFont="1" applyBorder="1" applyAlignment="1">
      <alignment horizontal="right" vertical="center"/>
    </xf>
    <xf numFmtId="0" fontId="30" fillId="0" borderId="6" xfId="14" applyFont="1" applyBorder="1" applyAlignment="1">
      <alignment horizontal="left" vertical="center"/>
    </xf>
    <xf numFmtId="0" fontId="30" fillId="0" borderId="3" xfId="14" applyFont="1" applyBorder="1" applyAlignment="1">
      <alignment horizontal="center" vertical="center"/>
    </xf>
    <xf numFmtId="0" fontId="30" fillId="0" borderId="3" xfId="14" applyFont="1" applyBorder="1" applyAlignment="1">
      <alignment horizontal="left" vertical="center"/>
    </xf>
    <xf numFmtId="0" fontId="28" fillId="0" borderId="1" xfId="14" applyFont="1" applyAlignment="1">
      <alignment horizontal="center" vertical="center"/>
    </xf>
    <xf numFmtId="0" fontId="6" fillId="0" borderId="3" xfId="14" applyFont="1" applyBorder="1" applyAlignment="1">
      <alignment horizontal="center" vertical="center"/>
    </xf>
    <xf numFmtId="2" fontId="35" fillId="0" borderId="3" xfId="14" applyNumberFormat="1" applyFont="1" applyBorder="1" applyAlignment="1">
      <alignment horizontal="center" vertical="center"/>
    </xf>
    <xf numFmtId="0" fontId="7" fillId="0" borderId="1" xfId="5" applyFont="1"/>
    <xf numFmtId="2" fontId="37" fillId="0" borderId="1" xfId="5" applyNumberFormat="1" applyFont="1" applyAlignment="1">
      <alignment horizontal="center"/>
    </xf>
    <xf numFmtId="0" fontId="37" fillId="0" borderId="1" xfId="5" applyFont="1" applyAlignment="1">
      <alignment horizontal="center"/>
    </xf>
    <xf numFmtId="1" fontId="6" fillId="0" borderId="1" xfId="5" applyNumberFormat="1" applyFont="1"/>
    <xf numFmtId="2" fontId="6" fillId="0" borderId="1" xfId="5" applyNumberFormat="1" applyFont="1" applyAlignment="1">
      <alignment horizontal="center"/>
    </xf>
    <xf numFmtId="0" fontId="37" fillId="0" borderId="1" xfId="5" applyFont="1"/>
    <xf numFmtId="49" fontId="7" fillId="0" borderId="1" xfId="5" applyNumberFormat="1" applyFont="1" applyAlignment="1">
      <alignment horizontal="center"/>
    </xf>
    <xf numFmtId="0" fontId="6" fillId="0" borderId="1" xfId="5" applyFont="1" applyAlignment="1">
      <alignment horizontal="left"/>
    </xf>
    <xf numFmtId="0" fontId="7" fillId="0" borderId="17" xfId="5" applyFont="1" applyBorder="1" applyAlignment="1">
      <alignment horizontal="center" vertical="center" wrapText="1"/>
    </xf>
    <xf numFmtId="0" fontId="7" fillId="0" borderId="15" xfId="5" applyFont="1" applyBorder="1" applyAlignment="1">
      <alignment horizontal="right" vertical="center"/>
    </xf>
    <xf numFmtId="0" fontId="7" fillId="0" borderId="16" xfId="5" applyFont="1" applyBorder="1" applyAlignment="1">
      <alignment horizontal="left" vertical="center"/>
    </xf>
    <xf numFmtId="49" fontId="7" fillId="0" borderId="17" xfId="5" applyNumberFormat="1" applyFont="1" applyBorder="1" applyAlignment="1">
      <alignment horizontal="center" vertical="center"/>
    </xf>
    <xf numFmtId="0" fontId="7" fillId="0" borderId="17" xfId="5" applyFont="1" applyBorder="1" applyAlignment="1">
      <alignment horizontal="center" vertical="center"/>
    </xf>
    <xf numFmtId="1" fontId="7" fillId="0" borderId="17" xfId="5" applyNumberFormat="1" applyFont="1" applyBorder="1" applyAlignment="1">
      <alignment horizontal="center" vertical="center"/>
    </xf>
    <xf numFmtId="1" fontId="7" fillId="0" borderId="3" xfId="5" applyNumberFormat="1" applyFont="1" applyBorder="1" applyAlignment="1">
      <alignment horizontal="center" vertical="center"/>
    </xf>
    <xf numFmtId="1" fontId="14" fillId="0" borderId="3" xfId="5" applyNumberFormat="1" applyFont="1" applyBorder="1" applyAlignment="1">
      <alignment horizontal="center" vertical="center"/>
    </xf>
    <xf numFmtId="0" fontId="6" fillId="0" borderId="3" xfId="5" applyFont="1" applyBorder="1" applyAlignment="1">
      <alignment horizontal="center" vertical="center"/>
    </xf>
    <xf numFmtId="2" fontId="6" fillId="0" borderId="3" xfId="5" applyNumberFormat="1" applyFont="1" applyBorder="1" applyAlignment="1">
      <alignment horizontal="center" vertical="center"/>
    </xf>
    <xf numFmtId="1" fontId="15" fillId="0" borderId="3" xfId="5" applyNumberFormat="1" applyFont="1" applyBorder="1" applyAlignment="1">
      <alignment horizontal="center" vertical="center"/>
    </xf>
    <xf numFmtId="0" fontId="6" fillId="0" borderId="1" xfId="5" applyFont="1" applyAlignment="1">
      <alignment vertical="center"/>
    </xf>
    <xf numFmtId="2" fontId="6" fillId="0" borderId="3" xfId="5" quotePrefix="1" applyNumberFormat="1" applyFont="1" applyBorder="1" applyAlignment="1">
      <alignment horizontal="center" vertical="center"/>
    </xf>
    <xf numFmtId="167" fontId="21" fillId="0" borderId="11" xfId="5" applyNumberFormat="1" applyFont="1" applyBorder="1" applyAlignment="1">
      <alignment horizontal="center" vertical="center"/>
    </xf>
    <xf numFmtId="0" fontId="21" fillId="0" borderId="9" xfId="5" applyFont="1" applyBorder="1" applyAlignment="1">
      <alignment horizontal="right" vertical="center"/>
    </xf>
    <xf numFmtId="0" fontId="16" fillId="0" borderId="1" xfId="5" applyFont="1" applyAlignment="1">
      <alignment horizontal="right" vertical="center"/>
    </xf>
    <xf numFmtId="49" fontId="7" fillId="0" borderId="1" xfId="5" applyNumberFormat="1" applyFont="1" applyAlignment="1">
      <alignment horizontal="right"/>
    </xf>
    <xf numFmtId="0" fontId="22" fillId="0" borderId="1" xfId="5" applyFont="1" applyAlignment="1">
      <alignment vertical="center"/>
    </xf>
    <xf numFmtId="0" fontId="30" fillId="0" borderId="10" xfId="5" applyFont="1" applyBorder="1" applyAlignment="1">
      <alignment horizontal="left" vertical="center"/>
    </xf>
    <xf numFmtId="0" fontId="38" fillId="0" borderId="0" xfId="0" applyFont="1"/>
    <xf numFmtId="0" fontId="39" fillId="0" borderId="1" xfId="5" applyFont="1"/>
    <xf numFmtId="0" fontId="40" fillId="0" borderId="3" xfId="0" applyFont="1" applyBorder="1" applyAlignment="1">
      <alignment horizontal="center"/>
    </xf>
    <xf numFmtId="0" fontId="41" fillId="0" borderId="3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49" fontId="34" fillId="0" borderId="3" xfId="13" applyNumberFormat="1" applyFont="1" applyBorder="1" applyAlignment="1">
      <alignment horizontal="center" vertical="center"/>
    </xf>
    <xf numFmtId="49" fontId="15" fillId="0" borderId="3" xfId="14" applyNumberFormat="1" applyFont="1" applyBorder="1" applyAlignment="1">
      <alignment horizontal="center" vertical="center"/>
    </xf>
    <xf numFmtId="0" fontId="6" fillId="0" borderId="5" xfId="5" applyFont="1" applyBorder="1" applyAlignment="1">
      <alignment horizontal="center"/>
    </xf>
    <xf numFmtId="0" fontId="6" fillId="0" borderId="8" xfId="5" applyFont="1" applyBorder="1" applyAlignment="1">
      <alignment horizontal="center"/>
    </xf>
    <xf numFmtId="0" fontId="6" fillId="0" borderId="6" xfId="5" applyFont="1" applyBorder="1" applyAlignment="1">
      <alignment horizontal="center"/>
    </xf>
  </cellXfs>
  <cellStyles count="15">
    <cellStyle name="Įprastas 2 3" xfId="4" xr:uid="{00000000-0005-0000-0000-000000000000}"/>
    <cellStyle name="Įprastas 3 3" xfId="14" xr:uid="{00000000-0005-0000-0000-000001000000}"/>
    <cellStyle name="Įprastas 4" xfId="2" xr:uid="{00000000-0005-0000-0000-000002000000}"/>
    <cellStyle name="Normal" xfId="0" builtinId="0"/>
    <cellStyle name="Normal 10" xfId="1" xr:uid="{00000000-0005-0000-0000-000004000000}"/>
    <cellStyle name="Normal 10 4" xfId="13" xr:uid="{00000000-0005-0000-0000-000005000000}"/>
    <cellStyle name="Normal 10 8 3" xfId="5" xr:uid="{00000000-0005-0000-0000-000006000000}"/>
    <cellStyle name="Normal 10 9" xfId="6" xr:uid="{00000000-0005-0000-0000-000007000000}"/>
    <cellStyle name="Normal 2" xfId="3" xr:uid="{00000000-0005-0000-0000-000008000000}"/>
    <cellStyle name="Normal 2 2" xfId="7" xr:uid="{00000000-0005-0000-0000-000009000000}"/>
    <cellStyle name="Normal 32 5 3" xfId="8" xr:uid="{00000000-0005-0000-0000-00000A000000}"/>
    <cellStyle name="Normal 32 7" xfId="12" xr:uid="{00000000-0005-0000-0000-00000B000000}"/>
    <cellStyle name="Normal_2013-01-15 2" xfId="11" xr:uid="{00000000-0005-0000-0000-00000C000000}"/>
    <cellStyle name="Normal_60 M1" xfId="10" xr:uid="{00000000-0005-0000-0000-00000D000000}"/>
    <cellStyle name="Normal_kategorijos(1)" xfId="9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37" Type="http://schemas.openxmlformats.org/officeDocument/2006/relationships/connections" Target="connections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3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247650</xdr:colOff>
      <xdr:row>8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247650</xdr:colOff>
      <xdr:row>8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209550</xdr:colOff>
      <xdr:row>5</xdr:row>
      <xdr:rowOff>88900</xdr:rowOff>
    </xdr:from>
    <xdr:to>
      <xdr:col>3</xdr:col>
      <xdr:colOff>361950</xdr:colOff>
      <xdr:row>12</xdr:row>
      <xdr:rowOff>146050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550" y="28575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489857</xdr:colOff>
      <xdr:row>6</xdr:row>
      <xdr:rowOff>30480</xdr:rowOff>
    </xdr:from>
    <xdr:to>
      <xdr:col>8</xdr:col>
      <xdr:colOff>604157</xdr:colOff>
      <xdr:row>12</xdr:row>
      <xdr:rowOff>95084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04657" y="1206137"/>
          <a:ext cx="1485900" cy="12402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53</xdr:row>
      <xdr:rowOff>0</xdr:rowOff>
    </xdr:from>
    <xdr:to>
      <xdr:col>16</xdr:col>
      <xdr:colOff>124073</xdr:colOff>
      <xdr:row>57</xdr:row>
      <xdr:rowOff>129388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9F3C28F8-3ADD-446C-9A77-FF5433EE73A9}"/>
            </a:ext>
          </a:extLst>
        </xdr:cNvPr>
        <xdr:cNvSpPr>
          <a:spLocks noChangeAspect="1" noChangeArrowheads="1"/>
        </xdr:cNvSpPr>
      </xdr:nvSpPr>
      <xdr:spPr bwMode="auto">
        <a:xfrm>
          <a:off x="8580120" y="12100560"/>
          <a:ext cx="466973" cy="814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15</xdr:col>
      <xdr:colOff>0</xdr:colOff>
      <xdr:row>53</xdr:row>
      <xdr:rowOff>0</xdr:rowOff>
    </xdr:from>
    <xdr:to>
      <xdr:col>16</xdr:col>
      <xdr:colOff>124073</xdr:colOff>
      <xdr:row>57</xdr:row>
      <xdr:rowOff>87751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49A89AC0-7218-4E62-BD4F-61644C7062B9}"/>
            </a:ext>
          </a:extLst>
        </xdr:cNvPr>
        <xdr:cNvSpPr>
          <a:spLocks noChangeAspect="1" noChangeArrowheads="1"/>
        </xdr:cNvSpPr>
      </xdr:nvSpPr>
      <xdr:spPr bwMode="auto">
        <a:xfrm>
          <a:off x="8580120" y="12100560"/>
          <a:ext cx="466973" cy="772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I36"/>
  <sheetViews>
    <sheetView tabSelected="1" zoomScale="70" zoomScaleNormal="70" workbookViewId="0">
      <selection activeCell="B2" sqref="B2"/>
    </sheetView>
  </sheetViews>
  <sheetFormatPr defaultColWidth="10" defaultRowHeight="15.6" x14ac:dyDescent="0.3"/>
  <cols>
    <col min="1" max="1" width="10" style="3"/>
    <col min="2" max="3" width="10" style="1"/>
    <col min="4" max="4" width="10" style="3"/>
    <col min="5" max="5" width="10" style="4"/>
    <col min="6" max="6" width="10" style="3"/>
    <col min="7" max="7" width="10" style="1"/>
    <col min="8" max="16384" width="10" style="3"/>
  </cols>
  <sheetData>
    <row r="6" spans="2:3" x14ac:dyDescent="0.3">
      <c r="C6" s="2"/>
    </row>
    <row r="9" spans="2:3" x14ac:dyDescent="0.3">
      <c r="B9" s="5"/>
    </row>
    <row r="10" spans="2:3" x14ac:dyDescent="0.3">
      <c r="B10" s="5"/>
    </row>
    <row r="11" spans="2:3" x14ac:dyDescent="0.3">
      <c r="B11" s="5"/>
    </row>
    <row r="12" spans="2:3" x14ac:dyDescent="0.3">
      <c r="B12" s="5"/>
    </row>
    <row r="13" spans="2:3" x14ac:dyDescent="0.3">
      <c r="B13" s="5"/>
    </row>
    <row r="14" spans="2:3" x14ac:dyDescent="0.3">
      <c r="B14" s="5"/>
    </row>
    <row r="15" spans="2:3" x14ac:dyDescent="0.3">
      <c r="B15" s="5"/>
    </row>
    <row r="16" spans="2:3" x14ac:dyDescent="0.3">
      <c r="B16" s="5"/>
    </row>
    <row r="17" spans="2:9" x14ac:dyDescent="0.3">
      <c r="B17" s="5"/>
    </row>
    <row r="18" spans="2:9" x14ac:dyDescent="0.3">
      <c r="B18" s="5"/>
    </row>
    <row r="19" spans="2:9" x14ac:dyDescent="0.3">
      <c r="B19" s="5"/>
    </row>
    <row r="20" spans="2:9" ht="22.8" x14ac:dyDescent="0.4">
      <c r="B20" s="9" t="s">
        <v>485</v>
      </c>
    </row>
    <row r="21" spans="2:9" ht="22.8" x14ac:dyDescent="0.4">
      <c r="B21" s="9" t="s">
        <v>188</v>
      </c>
    </row>
    <row r="22" spans="2:9" ht="22.8" x14ac:dyDescent="0.4">
      <c r="B22" s="9"/>
    </row>
    <row r="23" spans="2:9" ht="22.8" x14ac:dyDescent="0.4">
      <c r="B23" s="9"/>
    </row>
    <row r="24" spans="2:9" ht="22.8" x14ac:dyDescent="0.4">
      <c r="B24" s="9"/>
    </row>
    <row r="25" spans="2:9" ht="22.8" x14ac:dyDescent="0.4">
      <c r="B25" s="9"/>
    </row>
    <row r="26" spans="2:9" x14ac:dyDescent="0.3">
      <c r="B26" s="6"/>
      <c r="D26" s="7"/>
    </row>
    <row r="27" spans="2:9" x14ac:dyDescent="0.3">
      <c r="B27" s="6"/>
    </row>
    <row r="28" spans="2:9" x14ac:dyDescent="0.3">
      <c r="B28" s="5"/>
    </row>
    <row r="29" spans="2:9" x14ac:dyDescent="0.3">
      <c r="B29" s="6" t="s">
        <v>12</v>
      </c>
      <c r="I29" s="4" t="s">
        <v>187</v>
      </c>
    </row>
    <row r="30" spans="2:9" x14ac:dyDescent="0.3">
      <c r="B30" s="5"/>
    </row>
    <row r="31" spans="2:9" x14ac:dyDescent="0.3">
      <c r="B31" s="6" t="s">
        <v>185</v>
      </c>
    </row>
    <row r="32" spans="2:9" x14ac:dyDescent="0.3">
      <c r="B32" s="5"/>
    </row>
    <row r="33" spans="2:9" x14ac:dyDescent="0.3">
      <c r="B33" s="6" t="s">
        <v>57</v>
      </c>
      <c r="I33" s="4" t="s">
        <v>186</v>
      </c>
    </row>
    <row r="34" spans="2:9" ht="14.4" customHeight="1" x14ac:dyDescent="0.3">
      <c r="B34" s="6"/>
    </row>
    <row r="35" spans="2:9" ht="11.1" customHeight="1" x14ac:dyDescent="0.3">
      <c r="B35" s="6"/>
    </row>
    <row r="36" spans="2:9" x14ac:dyDescent="0.3">
      <c r="B36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4D159-8C1C-4491-9E3C-FB9403319DC4}">
  <dimension ref="A1:C13"/>
  <sheetViews>
    <sheetView workbookViewId="0">
      <selection activeCell="A2" sqref="A2"/>
    </sheetView>
  </sheetViews>
  <sheetFormatPr defaultRowHeight="13.8" x14ac:dyDescent="0.3"/>
  <cols>
    <col min="1" max="1" width="4.77734375" customWidth="1"/>
    <col min="2" max="2" width="19" bestFit="1" customWidth="1"/>
  </cols>
  <sheetData>
    <row r="1" spans="1:3" ht="28.2" customHeight="1" x14ac:dyDescent="0.5">
      <c r="A1" s="178" t="s">
        <v>188</v>
      </c>
    </row>
    <row r="2" spans="1:3" ht="28.2" customHeight="1" x14ac:dyDescent="0.4">
      <c r="A2" s="8"/>
    </row>
    <row r="3" spans="1:3" ht="25.8" x14ac:dyDescent="0.5">
      <c r="A3" s="177" t="s">
        <v>484</v>
      </c>
    </row>
    <row r="5" spans="1:3" ht="17.399999999999999" x14ac:dyDescent="0.3">
      <c r="A5" s="179">
        <v>1</v>
      </c>
      <c r="B5" s="180" t="s">
        <v>165</v>
      </c>
      <c r="C5" s="181">
        <v>14134</v>
      </c>
    </row>
    <row r="6" spans="1:3" ht="17.399999999999999" x14ac:dyDescent="0.3">
      <c r="A6" s="179">
        <v>2</v>
      </c>
      <c r="B6" s="180" t="s">
        <v>90</v>
      </c>
      <c r="C6" s="181">
        <v>10109</v>
      </c>
    </row>
    <row r="7" spans="1:3" ht="17.399999999999999" x14ac:dyDescent="0.3">
      <c r="A7" s="179">
        <v>3</v>
      </c>
      <c r="B7" s="180" t="s">
        <v>209</v>
      </c>
      <c r="C7" s="181">
        <v>8731</v>
      </c>
    </row>
    <row r="8" spans="1:3" ht="17.399999999999999" x14ac:dyDescent="0.3">
      <c r="A8" s="179">
        <v>4</v>
      </c>
      <c r="B8" s="180" t="s">
        <v>218</v>
      </c>
      <c r="C8" s="181">
        <v>7645</v>
      </c>
    </row>
    <row r="9" spans="1:3" ht="17.399999999999999" x14ac:dyDescent="0.3">
      <c r="A9" s="179">
        <v>5</v>
      </c>
      <c r="B9" s="180" t="s">
        <v>325</v>
      </c>
      <c r="C9" s="181">
        <v>5464</v>
      </c>
    </row>
    <row r="10" spans="1:3" ht="17.399999999999999" x14ac:dyDescent="0.3">
      <c r="A10" s="179">
        <v>6</v>
      </c>
      <c r="B10" s="180" t="s">
        <v>217</v>
      </c>
      <c r="C10" s="181">
        <v>2519</v>
      </c>
    </row>
    <row r="11" spans="1:3" ht="17.399999999999999" x14ac:dyDescent="0.3">
      <c r="A11" s="179">
        <v>7</v>
      </c>
      <c r="B11" s="180" t="s">
        <v>381</v>
      </c>
      <c r="C11" s="181">
        <v>1995</v>
      </c>
    </row>
    <row r="12" spans="1:3" ht="17.399999999999999" x14ac:dyDescent="0.3">
      <c r="A12" s="179">
        <v>8</v>
      </c>
      <c r="B12" s="180" t="s">
        <v>440</v>
      </c>
      <c r="C12" s="181">
        <v>1796</v>
      </c>
    </row>
    <row r="13" spans="1:3" ht="17.399999999999999" x14ac:dyDescent="0.3">
      <c r="A13" s="179">
        <v>9</v>
      </c>
      <c r="B13" s="180" t="s">
        <v>299</v>
      </c>
      <c r="C13" s="181">
        <v>1213</v>
      </c>
    </row>
  </sheetData>
  <sortState xmlns:xlrd2="http://schemas.microsoft.com/office/spreadsheetml/2017/richdata2" ref="A12:C13">
    <sortCondition ref="A12:A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F3A41-BBE0-40BA-BF9F-FD5A5A9F5627}">
  <sheetPr>
    <tabColor rgb="FFFF0000"/>
  </sheetPr>
  <dimension ref="A1:II56"/>
  <sheetViews>
    <sheetView topLeftCell="A5" zoomScale="160" zoomScaleNormal="160" workbookViewId="0"/>
  </sheetViews>
  <sheetFormatPr defaultColWidth="9.109375" defaultRowHeight="13.2" x14ac:dyDescent="0.25"/>
  <cols>
    <col min="1" max="1" width="4.77734375" style="29" customWidth="1"/>
    <col min="2" max="2" width="4.33203125" style="29" customWidth="1"/>
    <col min="3" max="3" width="4" style="29" bestFit="1" customWidth="1"/>
    <col min="4" max="4" width="10.33203125" style="29" customWidth="1"/>
    <col min="5" max="5" width="17.88671875" style="29" bestFit="1" customWidth="1"/>
    <col min="6" max="6" width="9.5546875" style="68" customWidth="1"/>
    <col min="7" max="7" width="8.44140625" style="68" customWidth="1"/>
    <col min="8" max="8" width="10.33203125" style="69" bestFit="1" customWidth="1"/>
    <col min="9" max="9" width="5" style="33" bestFit="1" customWidth="1"/>
    <col min="10" max="10" width="7" style="14" customWidth="1"/>
    <col min="11" max="11" width="4.109375" style="15" bestFit="1" customWidth="1"/>
    <col min="12" max="12" width="7" style="14" customWidth="1"/>
    <col min="13" max="13" width="3.77734375" style="15" bestFit="1" customWidth="1"/>
    <col min="14" max="14" width="4.33203125" style="34" customWidth="1"/>
    <col min="15" max="15" width="16.21875" style="29" customWidth="1"/>
    <col min="16" max="16" width="4.109375" style="29" bestFit="1" customWidth="1"/>
    <col min="17" max="242" width="9.109375" style="29"/>
    <col min="243" max="16384" width="9.109375" style="18"/>
  </cols>
  <sheetData>
    <row r="1" spans="1:243" s="10" customFormat="1" ht="22.8" x14ac:dyDescent="0.4">
      <c r="A1" s="8" t="s">
        <v>188</v>
      </c>
      <c r="F1" s="11"/>
      <c r="G1" s="11"/>
      <c r="H1" s="12"/>
      <c r="I1" s="13"/>
      <c r="J1" s="14"/>
      <c r="K1" s="15"/>
      <c r="L1" s="14"/>
      <c r="M1" s="15"/>
      <c r="N1" s="16"/>
      <c r="O1" s="17" t="s">
        <v>189</v>
      </c>
      <c r="II1" s="18"/>
    </row>
    <row r="2" spans="1:243" s="10" customFormat="1" ht="22.8" x14ac:dyDescent="0.4">
      <c r="A2" s="8" t="s">
        <v>190</v>
      </c>
      <c r="F2" s="11"/>
      <c r="G2" s="11"/>
      <c r="H2" s="12"/>
      <c r="I2" s="13"/>
      <c r="J2" s="14"/>
      <c r="K2" s="15"/>
      <c r="L2" s="14"/>
      <c r="M2" s="15"/>
      <c r="N2" s="16"/>
      <c r="O2" s="19" t="s">
        <v>191</v>
      </c>
      <c r="II2" s="18"/>
    </row>
    <row r="3" spans="1:243" s="20" customFormat="1" ht="17.399999999999999" customHeight="1" x14ac:dyDescent="0.3">
      <c r="D3" s="21"/>
      <c r="F3" s="22"/>
      <c r="G3" s="22"/>
      <c r="H3" s="23"/>
      <c r="I3" s="24"/>
      <c r="J3" s="25"/>
      <c r="K3" s="26"/>
      <c r="L3" s="27"/>
      <c r="M3" s="26"/>
      <c r="N3" s="28"/>
    </row>
    <row r="4" spans="1:243" ht="15.6" x14ac:dyDescent="0.3">
      <c r="D4" s="30" t="s">
        <v>192</v>
      </c>
      <c r="F4" s="31"/>
      <c r="G4" s="31"/>
      <c r="H4" s="32"/>
    </row>
    <row r="5" spans="1:243" s="20" customFormat="1" ht="4.5" customHeight="1" x14ac:dyDescent="0.3">
      <c r="D5" s="21"/>
      <c r="F5" s="22"/>
      <c r="G5" s="22"/>
      <c r="H5" s="23"/>
      <c r="I5" s="24"/>
      <c r="J5" s="25"/>
      <c r="K5" s="26"/>
      <c r="L5" s="27"/>
      <c r="M5" s="26"/>
      <c r="N5" s="28"/>
      <c r="O5" s="35"/>
    </row>
    <row r="6" spans="1:243" s="20" customFormat="1" ht="12.75" customHeight="1" x14ac:dyDescent="0.25">
      <c r="D6" s="29"/>
      <c r="E6" s="36"/>
      <c r="F6" s="37"/>
      <c r="G6" s="37"/>
      <c r="H6" s="38"/>
      <c r="I6" s="24"/>
      <c r="J6" s="25"/>
      <c r="K6" s="39"/>
      <c r="L6" s="27"/>
      <c r="M6" s="26"/>
      <c r="N6" s="40" t="s">
        <v>175</v>
      </c>
      <c r="O6" s="41" t="s">
        <v>176</v>
      </c>
    </row>
    <row r="7" spans="1:243" s="20" customFormat="1" ht="13.2" customHeight="1" x14ac:dyDescent="0.3">
      <c r="F7" s="42"/>
      <c r="G7" s="43"/>
      <c r="H7" s="21"/>
      <c r="I7" s="24"/>
      <c r="J7" s="44"/>
      <c r="K7" s="26"/>
      <c r="L7" s="27"/>
      <c r="M7" s="26"/>
      <c r="N7" s="45" t="str">
        <f t="shared" ref="N7:N21" si="0">IF(ISBLANK(L7),"",IF(L7&gt;9.04,"",IF(L7&lt;=7.25,"TSM",IF(L7&lt;=7.45,"SM",IF(L7&lt;=7.7,"KSM",IF(L7&lt;=8,"I A",IF(L7&lt;=8.44,"II A",IF(L7&lt;=9.04,"III A"))))))))</f>
        <v/>
      </c>
      <c r="O7" s="35"/>
    </row>
    <row r="8" spans="1:243" ht="21.6" customHeight="1" x14ac:dyDescent="0.25">
      <c r="A8" s="47" t="s">
        <v>470</v>
      </c>
      <c r="B8" s="47" t="s">
        <v>469</v>
      </c>
      <c r="C8" s="47" t="s">
        <v>193</v>
      </c>
      <c r="D8" s="48" t="s">
        <v>0</v>
      </c>
      <c r="E8" s="49" t="s">
        <v>1</v>
      </c>
      <c r="F8" s="50" t="s">
        <v>2</v>
      </c>
      <c r="G8" s="50" t="s">
        <v>7</v>
      </c>
      <c r="H8" s="46" t="s">
        <v>194</v>
      </c>
      <c r="I8" s="51" t="s">
        <v>195</v>
      </c>
      <c r="J8" s="52" t="s">
        <v>196</v>
      </c>
      <c r="K8" s="53" t="s">
        <v>129</v>
      </c>
      <c r="L8" s="52" t="s">
        <v>174</v>
      </c>
      <c r="M8" s="53" t="s">
        <v>129</v>
      </c>
      <c r="N8" s="54" t="s">
        <v>5</v>
      </c>
      <c r="O8" s="46" t="s">
        <v>3</v>
      </c>
    </row>
    <row r="9" spans="1:243" s="67" customFormat="1" ht="16.350000000000001" customHeight="1" x14ac:dyDescent="0.3">
      <c r="A9" s="55">
        <v>1</v>
      </c>
      <c r="B9" s="55"/>
      <c r="C9" s="55">
        <v>1</v>
      </c>
      <c r="D9" s="57" t="s">
        <v>21</v>
      </c>
      <c r="E9" s="58" t="s">
        <v>161</v>
      </c>
      <c r="F9" s="171">
        <v>38623</v>
      </c>
      <c r="G9" s="59" t="s">
        <v>158</v>
      </c>
      <c r="H9" s="57" t="s">
        <v>381</v>
      </c>
      <c r="I9" s="60">
        <f t="shared" ref="I9:I40" si="1">IF(ISBLANK(J9),"",MAX(0,ROUND(24.9117754426947*(J9^2)-697.412703658053*J9+4880.84062414919,0)))</f>
        <v>1058</v>
      </c>
      <c r="J9" s="61">
        <v>7.48</v>
      </c>
      <c r="K9" s="62">
        <v>0.13600000000000001</v>
      </c>
      <c r="L9" s="63">
        <v>7.45</v>
      </c>
      <c r="M9" s="62">
        <v>0.19500000000000001</v>
      </c>
      <c r="N9" s="64" t="str">
        <f t="shared" si="0"/>
        <v>SM</v>
      </c>
      <c r="O9" s="65" t="s">
        <v>155</v>
      </c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66"/>
      <c r="FE9" s="66"/>
      <c r="FF9" s="66"/>
      <c r="FG9" s="66"/>
      <c r="FH9" s="66"/>
      <c r="FI9" s="66"/>
      <c r="FJ9" s="66"/>
      <c r="FK9" s="66"/>
      <c r="FL9" s="66"/>
      <c r="FM9" s="66"/>
      <c r="FN9" s="66"/>
      <c r="FO9" s="66"/>
      <c r="FP9" s="66"/>
      <c r="FQ9" s="66"/>
      <c r="FR9" s="66"/>
      <c r="FS9" s="66"/>
      <c r="FT9" s="66"/>
      <c r="FU9" s="66"/>
      <c r="FV9" s="66"/>
      <c r="FW9" s="66"/>
      <c r="FX9" s="66"/>
      <c r="FY9" s="66"/>
      <c r="FZ9" s="66"/>
      <c r="GA9" s="66"/>
      <c r="GB9" s="66"/>
      <c r="GC9" s="66"/>
      <c r="GD9" s="66"/>
      <c r="GE9" s="66"/>
      <c r="GF9" s="66"/>
      <c r="GG9" s="66"/>
      <c r="GH9" s="66"/>
      <c r="GI9" s="66"/>
      <c r="GJ9" s="66"/>
      <c r="GK9" s="66"/>
      <c r="GL9" s="66"/>
      <c r="GM9" s="66"/>
      <c r="GN9" s="66"/>
      <c r="GO9" s="66"/>
      <c r="GP9" s="66"/>
      <c r="GQ9" s="66"/>
      <c r="GR9" s="66"/>
      <c r="GS9" s="66"/>
      <c r="GT9" s="66"/>
      <c r="GU9" s="66"/>
      <c r="GV9" s="66"/>
      <c r="GW9" s="66"/>
      <c r="GX9" s="66"/>
      <c r="GY9" s="66"/>
      <c r="GZ9" s="66"/>
      <c r="HA9" s="66"/>
      <c r="HB9" s="66"/>
      <c r="HC9" s="66"/>
      <c r="HD9" s="66"/>
      <c r="HE9" s="66"/>
      <c r="HF9" s="66"/>
      <c r="HG9" s="66"/>
      <c r="HH9" s="66"/>
      <c r="HI9" s="66"/>
      <c r="HJ9" s="66"/>
      <c r="HK9" s="66"/>
      <c r="HL9" s="66"/>
      <c r="HM9" s="66"/>
      <c r="HN9" s="66"/>
      <c r="HO9" s="66"/>
      <c r="HP9" s="66"/>
      <c r="HQ9" s="66"/>
      <c r="HR9" s="66"/>
      <c r="HS9" s="66"/>
      <c r="HT9" s="66"/>
      <c r="HU9" s="66"/>
      <c r="HV9" s="66"/>
      <c r="HW9" s="66"/>
      <c r="HX9" s="66"/>
      <c r="HY9" s="66"/>
      <c r="HZ9" s="66"/>
      <c r="IA9" s="66"/>
      <c r="IB9" s="66"/>
      <c r="IC9" s="66"/>
      <c r="ID9" s="66"/>
      <c r="IE9" s="66"/>
      <c r="IF9" s="66"/>
      <c r="IG9" s="66"/>
    </row>
    <row r="10" spans="1:243" s="67" customFormat="1" ht="16.350000000000001" customHeight="1" x14ac:dyDescent="0.3">
      <c r="A10" s="55">
        <v>2</v>
      </c>
      <c r="B10" s="55"/>
      <c r="C10" s="55"/>
      <c r="D10" s="57" t="s">
        <v>24</v>
      </c>
      <c r="E10" s="58" t="s">
        <v>344</v>
      </c>
      <c r="F10" s="171">
        <v>33942</v>
      </c>
      <c r="G10" s="59" t="s">
        <v>158</v>
      </c>
      <c r="H10" s="57"/>
      <c r="I10" s="60">
        <f t="shared" si="1"/>
        <v>1029</v>
      </c>
      <c r="J10" s="61">
        <v>7.57</v>
      </c>
      <c r="K10" s="62">
        <v>0.11899999999999999</v>
      </c>
      <c r="L10" s="63">
        <v>7.58</v>
      </c>
      <c r="M10" s="62">
        <v>0.17100000000000001</v>
      </c>
      <c r="N10" s="64" t="str">
        <f t="shared" si="0"/>
        <v>KSM</v>
      </c>
      <c r="O10" s="65" t="s">
        <v>155</v>
      </c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66"/>
      <c r="FE10" s="66"/>
      <c r="FF10" s="66"/>
      <c r="FG10" s="66"/>
      <c r="FH10" s="66"/>
      <c r="FI10" s="66"/>
      <c r="FJ10" s="66"/>
      <c r="FK10" s="66"/>
      <c r="FL10" s="66"/>
      <c r="FM10" s="66"/>
      <c r="FN10" s="66"/>
      <c r="FO10" s="66"/>
      <c r="FP10" s="66"/>
      <c r="FQ10" s="66"/>
      <c r="FR10" s="66"/>
      <c r="FS10" s="66"/>
      <c r="FT10" s="66"/>
      <c r="FU10" s="66"/>
      <c r="FV10" s="66"/>
      <c r="FW10" s="66"/>
      <c r="FX10" s="66"/>
      <c r="FY10" s="66"/>
      <c r="FZ10" s="66"/>
      <c r="GA10" s="66"/>
      <c r="GB10" s="66"/>
      <c r="GC10" s="66"/>
      <c r="GD10" s="66"/>
      <c r="GE10" s="66"/>
      <c r="GF10" s="66"/>
      <c r="GG10" s="66"/>
      <c r="GH10" s="66"/>
      <c r="GI10" s="66"/>
      <c r="GJ10" s="66"/>
      <c r="GK10" s="66"/>
      <c r="GL10" s="66"/>
      <c r="GM10" s="66"/>
      <c r="GN10" s="66"/>
      <c r="GO10" s="66"/>
      <c r="GP10" s="66"/>
      <c r="GQ10" s="66"/>
      <c r="GR10" s="66"/>
      <c r="GS10" s="66"/>
      <c r="GT10" s="66"/>
      <c r="GU10" s="66"/>
      <c r="GV10" s="66"/>
      <c r="GW10" s="66"/>
      <c r="GX10" s="66"/>
      <c r="GY10" s="66"/>
      <c r="GZ10" s="66"/>
      <c r="HA10" s="66"/>
      <c r="HB10" s="66"/>
      <c r="HC10" s="66"/>
      <c r="HD10" s="66"/>
      <c r="HE10" s="66"/>
      <c r="HF10" s="66"/>
      <c r="HG10" s="66"/>
      <c r="HH10" s="66"/>
      <c r="HI10" s="66"/>
      <c r="HJ10" s="66"/>
      <c r="HK10" s="66"/>
      <c r="HL10" s="66"/>
      <c r="HM10" s="66"/>
      <c r="HN10" s="66"/>
      <c r="HO10" s="66"/>
      <c r="HP10" s="66"/>
      <c r="HQ10" s="66"/>
      <c r="HR10" s="66"/>
      <c r="HS10" s="66"/>
      <c r="HT10" s="66"/>
      <c r="HU10" s="66"/>
      <c r="HV10" s="66"/>
      <c r="HW10" s="66"/>
      <c r="HX10" s="66"/>
      <c r="HY10" s="66"/>
      <c r="HZ10" s="66"/>
      <c r="IA10" s="66"/>
      <c r="IB10" s="66"/>
      <c r="IC10" s="66"/>
      <c r="ID10" s="66"/>
      <c r="IE10" s="66"/>
      <c r="IF10" s="66"/>
      <c r="IG10" s="66"/>
    </row>
    <row r="11" spans="1:243" s="67" customFormat="1" ht="16.350000000000001" customHeight="1" x14ac:dyDescent="0.3">
      <c r="A11" s="55">
        <v>3</v>
      </c>
      <c r="B11" s="55"/>
      <c r="C11" s="55">
        <v>2</v>
      </c>
      <c r="D11" s="57" t="s">
        <v>108</v>
      </c>
      <c r="E11" s="58" t="s">
        <v>109</v>
      </c>
      <c r="F11" s="171">
        <v>37659</v>
      </c>
      <c r="G11" s="59" t="s">
        <v>13</v>
      </c>
      <c r="H11" s="57" t="s">
        <v>209</v>
      </c>
      <c r="I11" s="60">
        <f t="shared" si="1"/>
        <v>997</v>
      </c>
      <c r="J11" s="61">
        <v>7.67</v>
      </c>
      <c r="K11" s="62">
        <v>0.13300000000000001</v>
      </c>
      <c r="L11" s="63">
        <v>7.71</v>
      </c>
      <c r="M11" s="62">
        <v>0.249</v>
      </c>
      <c r="N11" s="64" t="str">
        <f t="shared" si="0"/>
        <v>I A</v>
      </c>
      <c r="O11" s="65" t="s">
        <v>110</v>
      </c>
      <c r="P11" s="66">
        <v>7.0410000000000004</v>
      </c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66"/>
      <c r="FE11" s="66"/>
      <c r="FF11" s="66"/>
      <c r="FG11" s="66"/>
      <c r="FH11" s="66"/>
      <c r="FI11" s="66"/>
      <c r="FJ11" s="66"/>
      <c r="FK11" s="66"/>
      <c r="FL11" s="66"/>
      <c r="FM11" s="66"/>
      <c r="FN11" s="66"/>
      <c r="FO11" s="66"/>
      <c r="FP11" s="66"/>
      <c r="FQ11" s="66"/>
      <c r="FR11" s="66"/>
      <c r="FS11" s="66"/>
      <c r="FT11" s="66"/>
      <c r="FU11" s="66"/>
      <c r="FV11" s="66"/>
      <c r="FW11" s="66"/>
      <c r="FX11" s="66"/>
      <c r="FY11" s="66"/>
      <c r="FZ11" s="66"/>
      <c r="GA11" s="66"/>
      <c r="GB11" s="66"/>
      <c r="GC11" s="66"/>
      <c r="GD11" s="66"/>
      <c r="GE11" s="66"/>
      <c r="GF11" s="66"/>
      <c r="GG11" s="66"/>
      <c r="GH11" s="66"/>
      <c r="GI11" s="66"/>
      <c r="GJ11" s="66"/>
      <c r="GK11" s="66"/>
      <c r="GL11" s="66"/>
      <c r="GM11" s="66"/>
      <c r="GN11" s="66"/>
      <c r="GO11" s="66"/>
      <c r="GP11" s="66"/>
      <c r="GQ11" s="66"/>
      <c r="GR11" s="66"/>
      <c r="GS11" s="66"/>
      <c r="GT11" s="66"/>
      <c r="GU11" s="66"/>
      <c r="GV11" s="66"/>
      <c r="GW11" s="66"/>
      <c r="GX11" s="66"/>
      <c r="GY11" s="66"/>
      <c r="GZ11" s="66"/>
      <c r="HA11" s="66"/>
      <c r="HB11" s="66"/>
      <c r="HC11" s="66"/>
      <c r="HD11" s="66"/>
      <c r="HE11" s="66"/>
      <c r="HF11" s="66"/>
      <c r="HG11" s="66"/>
      <c r="HH11" s="66"/>
      <c r="HI11" s="66"/>
      <c r="HJ11" s="66"/>
      <c r="HK11" s="66"/>
      <c r="HL11" s="66"/>
      <c r="HM11" s="66"/>
      <c r="HN11" s="66"/>
      <c r="HO11" s="66"/>
      <c r="HP11" s="66"/>
      <c r="HQ11" s="66"/>
      <c r="HR11" s="66"/>
      <c r="HS11" s="66"/>
      <c r="HT11" s="66"/>
      <c r="HU11" s="66"/>
      <c r="HV11" s="66"/>
      <c r="HW11" s="66"/>
      <c r="HX11" s="66"/>
      <c r="HY11" s="66"/>
      <c r="HZ11" s="66"/>
      <c r="IA11" s="66"/>
      <c r="IB11" s="66"/>
      <c r="IC11" s="66"/>
      <c r="ID11" s="66"/>
      <c r="IE11" s="66"/>
      <c r="IF11" s="66"/>
      <c r="IG11" s="66"/>
    </row>
    <row r="12" spans="1:243" s="67" customFormat="1" ht="16.350000000000001" customHeight="1" x14ac:dyDescent="0.3">
      <c r="A12" s="55">
        <v>4</v>
      </c>
      <c r="B12" s="55"/>
      <c r="C12" s="55">
        <v>3</v>
      </c>
      <c r="D12" s="57" t="s">
        <v>44</v>
      </c>
      <c r="E12" s="58" t="s">
        <v>346</v>
      </c>
      <c r="F12" s="171">
        <v>38287</v>
      </c>
      <c r="G12" s="59" t="s">
        <v>158</v>
      </c>
      <c r="H12" s="57" t="s">
        <v>165</v>
      </c>
      <c r="I12" s="60">
        <f t="shared" si="1"/>
        <v>988</v>
      </c>
      <c r="J12" s="61">
        <v>7.7</v>
      </c>
      <c r="K12" s="62">
        <v>0.17699999999999999</v>
      </c>
      <c r="L12" s="63">
        <v>7.71</v>
      </c>
      <c r="M12" s="62">
        <v>0.27200000000000002</v>
      </c>
      <c r="N12" s="64" t="str">
        <f t="shared" si="0"/>
        <v>I A</v>
      </c>
      <c r="O12" s="65" t="s">
        <v>155</v>
      </c>
      <c r="P12" s="66">
        <v>7.0960000000000001</v>
      </c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  <c r="EZ12" s="66"/>
      <c r="FA12" s="66"/>
      <c r="FB12" s="66"/>
      <c r="FC12" s="66"/>
      <c r="FD12" s="66"/>
      <c r="FE12" s="66"/>
      <c r="FF12" s="66"/>
      <c r="FG12" s="66"/>
      <c r="FH12" s="66"/>
      <c r="FI12" s="66"/>
      <c r="FJ12" s="66"/>
      <c r="FK12" s="66"/>
      <c r="FL12" s="66"/>
      <c r="FM12" s="66"/>
      <c r="FN12" s="66"/>
      <c r="FO12" s="66"/>
      <c r="FP12" s="66"/>
      <c r="FQ12" s="66"/>
      <c r="FR12" s="66"/>
      <c r="FS12" s="66"/>
      <c r="FT12" s="66"/>
      <c r="FU12" s="66"/>
      <c r="FV12" s="66"/>
      <c r="FW12" s="66"/>
      <c r="FX12" s="66"/>
      <c r="FY12" s="66"/>
      <c r="FZ12" s="66"/>
      <c r="GA12" s="66"/>
      <c r="GB12" s="66"/>
      <c r="GC12" s="66"/>
      <c r="GD12" s="66"/>
      <c r="GE12" s="66"/>
      <c r="GF12" s="66"/>
      <c r="GG12" s="66"/>
      <c r="GH12" s="66"/>
      <c r="GI12" s="66"/>
      <c r="GJ12" s="66"/>
      <c r="GK12" s="66"/>
      <c r="GL12" s="66"/>
      <c r="GM12" s="66"/>
      <c r="GN12" s="66"/>
      <c r="GO12" s="66"/>
      <c r="GP12" s="66"/>
      <c r="GQ12" s="66"/>
      <c r="GR12" s="66"/>
      <c r="GS12" s="66"/>
      <c r="GT12" s="66"/>
      <c r="GU12" s="66"/>
      <c r="GV12" s="66"/>
      <c r="GW12" s="66"/>
      <c r="GX12" s="66"/>
      <c r="GY12" s="66"/>
      <c r="GZ12" s="66"/>
      <c r="HA12" s="66"/>
      <c r="HB12" s="66"/>
      <c r="HC12" s="66"/>
      <c r="HD12" s="66"/>
      <c r="HE12" s="66"/>
      <c r="HF12" s="66"/>
      <c r="HG12" s="66"/>
      <c r="HH12" s="66"/>
      <c r="HI12" s="66"/>
      <c r="HJ12" s="66"/>
      <c r="HK12" s="66"/>
      <c r="HL12" s="66"/>
      <c r="HM12" s="66"/>
      <c r="HN12" s="66"/>
      <c r="HO12" s="66"/>
      <c r="HP12" s="66"/>
      <c r="HQ12" s="66"/>
      <c r="HR12" s="66"/>
      <c r="HS12" s="66"/>
      <c r="HT12" s="66"/>
      <c r="HU12" s="66"/>
      <c r="HV12" s="66"/>
      <c r="HW12" s="66"/>
      <c r="HX12" s="66"/>
      <c r="HY12" s="66"/>
      <c r="HZ12" s="66"/>
      <c r="IA12" s="66"/>
      <c r="IB12" s="66"/>
      <c r="IC12" s="66"/>
      <c r="ID12" s="66"/>
      <c r="IE12" s="66"/>
      <c r="IF12" s="66"/>
      <c r="IG12" s="66"/>
    </row>
    <row r="13" spans="1:243" s="67" customFormat="1" ht="16.350000000000001" customHeight="1" x14ac:dyDescent="0.3">
      <c r="A13" s="55">
        <v>5</v>
      </c>
      <c r="B13" s="55"/>
      <c r="C13" s="55"/>
      <c r="D13" s="57" t="s">
        <v>75</v>
      </c>
      <c r="E13" s="58" t="s">
        <v>114</v>
      </c>
      <c r="F13" s="171">
        <v>36637</v>
      </c>
      <c r="G13" s="59" t="s">
        <v>307</v>
      </c>
      <c r="H13" s="57"/>
      <c r="I13" s="60">
        <f t="shared" si="1"/>
        <v>978</v>
      </c>
      <c r="J13" s="61">
        <v>7.73</v>
      </c>
      <c r="K13" s="62">
        <v>0.14699999999999999</v>
      </c>
      <c r="L13" s="63">
        <v>7.74</v>
      </c>
      <c r="M13" s="62">
        <v>0.19600000000000001</v>
      </c>
      <c r="N13" s="64" t="str">
        <f t="shared" si="0"/>
        <v>I A</v>
      </c>
      <c r="O13" s="65" t="s">
        <v>106</v>
      </c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66"/>
      <c r="FE13" s="66"/>
      <c r="FF13" s="66"/>
      <c r="FG13" s="66"/>
      <c r="FH13" s="66"/>
      <c r="FI13" s="66"/>
      <c r="FJ13" s="66"/>
      <c r="FK13" s="66"/>
      <c r="FL13" s="66"/>
      <c r="FM13" s="66"/>
      <c r="FN13" s="66"/>
      <c r="FO13" s="66"/>
      <c r="FP13" s="66"/>
      <c r="FQ13" s="66"/>
      <c r="FR13" s="66"/>
      <c r="FS13" s="66"/>
      <c r="FT13" s="66"/>
      <c r="FU13" s="66"/>
      <c r="FV13" s="66"/>
      <c r="FW13" s="66"/>
      <c r="FX13" s="66"/>
      <c r="FY13" s="66"/>
      <c r="FZ13" s="66"/>
      <c r="GA13" s="66"/>
      <c r="GB13" s="66"/>
      <c r="GC13" s="66"/>
      <c r="GD13" s="66"/>
      <c r="GE13" s="66"/>
      <c r="GF13" s="66"/>
      <c r="GG13" s="66"/>
      <c r="GH13" s="66"/>
      <c r="GI13" s="66"/>
      <c r="GJ13" s="66"/>
      <c r="GK13" s="66"/>
      <c r="GL13" s="66"/>
      <c r="GM13" s="66"/>
      <c r="GN13" s="66"/>
      <c r="GO13" s="66"/>
      <c r="GP13" s="66"/>
      <c r="GQ13" s="66"/>
      <c r="GR13" s="66"/>
      <c r="GS13" s="66"/>
      <c r="GT13" s="66"/>
      <c r="GU13" s="66"/>
      <c r="GV13" s="66"/>
      <c r="GW13" s="66"/>
      <c r="GX13" s="66"/>
      <c r="GY13" s="66"/>
      <c r="GZ13" s="66"/>
      <c r="HA13" s="66"/>
      <c r="HB13" s="66"/>
      <c r="HC13" s="66"/>
      <c r="HD13" s="66"/>
      <c r="HE13" s="66"/>
      <c r="HF13" s="66"/>
      <c r="HG13" s="66"/>
      <c r="HH13" s="66"/>
      <c r="HI13" s="66"/>
      <c r="HJ13" s="66"/>
      <c r="HK13" s="66"/>
      <c r="HL13" s="66"/>
      <c r="HM13" s="66"/>
      <c r="HN13" s="66"/>
      <c r="HO13" s="66"/>
      <c r="HP13" s="66"/>
      <c r="HQ13" s="66"/>
      <c r="HR13" s="66"/>
      <c r="HS13" s="66"/>
      <c r="HT13" s="66"/>
      <c r="HU13" s="66"/>
      <c r="HV13" s="66"/>
      <c r="HW13" s="66"/>
      <c r="HX13" s="66"/>
      <c r="HY13" s="66"/>
      <c r="HZ13" s="66"/>
      <c r="IA13" s="66"/>
      <c r="IB13" s="66"/>
      <c r="IC13" s="66"/>
      <c r="ID13" s="66"/>
      <c r="IE13" s="66"/>
      <c r="IF13" s="66"/>
      <c r="IG13" s="66"/>
    </row>
    <row r="14" spans="1:243" s="67" customFormat="1" ht="16.350000000000001" customHeight="1" x14ac:dyDescent="0.3">
      <c r="A14" s="55">
        <v>6</v>
      </c>
      <c r="B14" s="55">
        <v>1</v>
      </c>
      <c r="C14" s="55"/>
      <c r="D14" s="57" t="s">
        <v>410</v>
      </c>
      <c r="E14" s="58" t="s">
        <v>411</v>
      </c>
      <c r="F14" s="171">
        <v>39173</v>
      </c>
      <c r="G14" s="59" t="s">
        <v>408</v>
      </c>
      <c r="H14" s="57"/>
      <c r="I14" s="60">
        <f t="shared" si="1"/>
        <v>935</v>
      </c>
      <c r="J14" s="61">
        <v>7.87</v>
      </c>
      <c r="K14" s="62">
        <v>0.17199999999999999</v>
      </c>
      <c r="L14" s="63">
        <v>7.76</v>
      </c>
      <c r="M14" s="62">
        <v>0.14099999999999999</v>
      </c>
      <c r="N14" s="64" t="str">
        <f t="shared" si="0"/>
        <v>I A</v>
      </c>
      <c r="O14" s="65" t="s">
        <v>409</v>
      </c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  <c r="EH14" s="66"/>
      <c r="EI14" s="66"/>
      <c r="EJ14" s="66"/>
      <c r="EK14" s="66"/>
      <c r="EL14" s="66"/>
      <c r="EM14" s="66"/>
      <c r="EN14" s="66"/>
      <c r="EO14" s="66"/>
      <c r="EP14" s="66"/>
      <c r="EQ14" s="66"/>
      <c r="ER14" s="66"/>
      <c r="ES14" s="66"/>
      <c r="ET14" s="66"/>
      <c r="EU14" s="66"/>
      <c r="EV14" s="66"/>
      <c r="EW14" s="66"/>
      <c r="EX14" s="66"/>
      <c r="EY14" s="66"/>
      <c r="EZ14" s="66"/>
      <c r="FA14" s="66"/>
      <c r="FB14" s="66"/>
      <c r="FC14" s="66"/>
      <c r="FD14" s="66"/>
      <c r="FE14" s="66"/>
      <c r="FF14" s="66"/>
      <c r="FG14" s="66"/>
      <c r="FH14" s="66"/>
      <c r="FI14" s="66"/>
      <c r="FJ14" s="66"/>
      <c r="FK14" s="66"/>
      <c r="FL14" s="66"/>
      <c r="FM14" s="66"/>
      <c r="FN14" s="66"/>
      <c r="FO14" s="66"/>
      <c r="FP14" s="66"/>
      <c r="FQ14" s="66"/>
      <c r="FR14" s="66"/>
      <c r="FS14" s="66"/>
      <c r="FT14" s="66"/>
      <c r="FU14" s="66"/>
      <c r="FV14" s="66"/>
      <c r="FW14" s="66"/>
      <c r="FX14" s="66"/>
      <c r="FY14" s="66"/>
      <c r="FZ14" s="66"/>
      <c r="GA14" s="66"/>
      <c r="GB14" s="66"/>
      <c r="GC14" s="66"/>
      <c r="GD14" s="66"/>
      <c r="GE14" s="66"/>
      <c r="GF14" s="66"/>
      <c r="GG14" s="66"/>
      <c r="GH14" s="66"/>
      <c r="GI14" s="66"/>
      <c r="GJ14" s="66"/>
      <c r="GK14" s="66"/>
      <c r="GL14" s="66"/>
      <c r="GM14" s="66"/>
      <c r="GN14" s="66"/>
      <c r="GO14" s="66"/>
      <c r="GP14" s="66"/>
      <c r="GQ14" s="66"/>
      <c r="GR14" s="66"/>
      <c r="GS14" s="66"/>
      <c r="GT14" s="66"/>
      <c r="GU14" s="66"/>
      <c r="GV14" s="66"/>
      <c r="GW14" s="66"/>
      <c r="GX14" s="66"/>
      <c r="GY14" s="66"/>
      <c r="GZ14" s="66"/>
      <c r="HA14" s="66"/>
      <c r="HB14" s="66"/>
      <c r="HC14" s="66"/>
      <c r="HD14" s="66"/>
      <c r="HE14" s="66"/>
      <c r="HF14" s="66"/>
      <c r="HG14" s="66"/>
      <c r="HH14" s="66"/>
      <c r="HI14" s="66"/>
      <c r="HJ14" s="66"/>
      <c r="HK14" s="66"/>
      <c r="HL14" s="66"/>
      <c r="HM14" s="66"/>
      <c r="HN14" s="66"/>
      <c r="HO14" s="66"/>
      <c r="HP14" s="66"/>
      <c r="HQ14" s="66"/>
      <c r="HR14" s="66"/>
      <c r="HS14" s="66"/>
      <c r="HT14" s="66"/>
      <c r="HU14" s="66"/>
      <c r="HV14" s="66"/>
      <c r="HW14" s="66"/>
      <c r="HX14" s="66"/>
      <c r="HY14" s="66"/>
      <c r="HZ14" s="66"/>
      <c r="IA14" s="66"/>
      <c r="IB14" s="66"/>
      <c r="IC14" s="66"/>
      <c r="ID14" s="66"/>
      <c r="IE14" s="66"/>
      <c r="IF14" s="66"/>
      <c r="IG14" s="66"/>
    </row>
    <row r="15" spans="1:243" s="67" customFormat="1" ht="16.350000000000001" customHeight="1" x14ac:dyDescent="0.3">
      <c r="A15" s="55">
        <v>7</v>
      </c>
      <c r="B15" s="55"/>
      <c r="C15" s="55">
        <v>4</v>
      </c>
      <c r="D15" s="57" t="s">
        <v>21</v>
      </c>
      <c r="E15" s="58" t="s">
        <v>324</v>
      </c>
      <c r="F15" s="171">
        <v>38750</v>
      </c>
      <c r="G15" s="59"/>
      <c r="H15" s="57" t="s">
        <v>325</v>
      </c>
      <c r="I15" s="60">
        <f t="shared" si="1"/>
        <v>960</v>
      </c>
      <c r="J15" s="61">
        <v>7.79</v>
      </c>
      <c r="K15" s="62">
        <v>0.13300000000000001</v>
      </c>
      <c r="L15" s="63">
        <v>7.79</v>
      </c>
      <c r="M15" s="62">
        <v>0.221</v>
      </c>
      <c r="N15" s="64" t="str">
        <f t="shared" si="0"/>
        <v>I A</v>
      </c>
      <c r="O15" s="65" t="s">
        <v>326</v>
      </c>
      <c r="P15" s="66" t="s">
        <v>481</v>
      </c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  <c r="EL15" s="66"/>
      <c r="EM15" s="66"/>
      <c r="EN15" s="66"/>
      <c r="EO15" s="66"/>
      <c r="EP15" s="66"/>
      <c r="EQ15" s="66"/>
      <c r="ER15" s="66"/>
      <c r="ES15" s="66"/>
      <c r="ET15" s="66"/>
      <c r="EU15" s="66"/>
      <c r="EV15" s="66"/>
      <c r="EW15" s="66"/>
      <c r="EX15" s="66"/>
      <c r="EY15" s="66"/>
      <c r="EZ15" s="66"/>
      <c r="FA15" s="66"/>
      <c r="FB15" s="66"/>
      <c r="FC15" s="66"/>
      <c r="FD15" s="66"/>
      <c r="FE15" s="66"/>
      <c r="FF15" s="66"/>
      <c r="FG15" s="66"/>
      <c r="FH15" s="66"/>
      <c r="FI15" s="66"/>
      <c r="FJ15" s="66"/>
      <c r="FK15" s="66"/>
      <c r="FL15" s="66"/>
      <c r="FM15" s="66"/>
      <c r="FN15" s="66"/>
      <c r="FO15" s="66"/>
      <c r="FP15" s="66"/>
      <c r="FQ15" s="66"/>
      <c r="FR15" s="66"/>
      <c r="FS15" s="66"/>
      <c r="FT15" s="66"/>
      <c r="FU15" s="66"/>
      <c r="FV15" s="66"/>
      <c r="FW15" s="66"/>
      <c r="FX15" s="66"/>
      <c r="FY15" s="66"/>
      <c r="FZ15" s="66"/>
      <c r="GA15" s="66"/>
      <c r="GB15" s="66"/>
      <c r="GC15" s="66"/>
      <c r="GD15" s="66"/>
      <c r="GE15" s="66"/>
      <c r="GF15" s="66"/>
      <c r="GG15" s="66"/>
      <c r="GH15" s="66"/>
      <c r="GI15" s="66"/>
      <c r="GJ15" s="66"/>
      <c r="GK15" s="66"/>
      <c r="GL15" s="66"/>
      <c r="GM15" s="66"/>
      <c r="GN15" s="66"/>
      <c r="GO15" s="66"/>
      <c r="GP15" s="66"/>
      <c r="GQ15" s="66"/>
      <c r="GR15" s="66"/>
      <c r="GS15" s="66"/>
      <c r="GT15" s="66"/>
      <c r="GU15" s="66"/>
      <c r="GV15" s="66"/>
      <c r="GW15" s="66"/>
      <c r="GX15" s="66"/>
      <c r="GY15" s="66"/>
      <c r="GZ15" s="66"/>
      <c r="HA15" s="66"/>
      <c r="HB15" s="66"/>
      <c r="HC15" s="66"/>
      <c r="HD15" s="66"/>
      <c r="HE15" s="66"/>
      <c r="HF15" s="66"/>
      <c r="HG15" s="66"/>
      <c r="HH15" s="66"/>
      <c r="HI15" s="66"/>
      <c r="HJ15" s="66"/>
      <c r="HK15" s="66"/>
      <c r="HL15" s="66"/>
      <c r="HM15" s="66"/>
      <c r="HN15" s="66"/>
      <c r="HO15" s="66"/>
      <c r="HP15" s="66"/>
      <c r="HQ15" s="66"/>
      <c r="HR15" s="66"/>
      <c r="HS15" s="66"/>
      <c r="HT15" s="66"/>
      <c r="HU15" s="66"/>
      <c r="HV15" s="66"/>
      <c r="HW15" s="66"/>
      <c r="HX15" s="66"/>
      <c r="HY15" s="66"/>
      <c r="HZ15" s="66"/>
      <c r="IA15" s="66"/>
      <c r="IB15" s="66"/>
      <c r="IC15" s="66"/>
      <c r="ID15" s="66"/>
      <c r="IE15" s="66"/>
      <c r="IF15" s="66"/>
      <c r="IG15" s="66"/>
    </row>
    <row r="16" spans="1:243" s="67" customFormat="1" ht="16.350000000000001" customHeight="1" x14ac:dyDescent="0.3">
      <c r="A16" s="55">
        <v>9</v>
      </c>
      <c r="B16" s="55">
        <v>2</v>
      </c>
      <c r="C16" s="55"/>
      <c r="D16" s="57" t="s">
        <v>22</v>
      </c>
      <c r="E16" s="58" t="s">
        <v>382</v>
      </c>
      <c r="F16" s="171">
        <v>39210</v>
      </c>
      <c r="G16" s="59" t="s">
        <v>13</v>
      </c>
      <c r="H16" s="57"/>
      <c r="I16" s="60">
        <f t="shared" si="1"/>
        <v>902</v>
      </c>
      <c r="J16" s="61">
        <v>7.98</v>
      </c>
      <c r="K16" s="62">
        <v>0.14099999999999999</v>
      </c>
      <c r="L16" s="63">
        <v>7.92</v>
      </c>
      <c r="M16" s="62">
        <v>0.156</v>
      </c>
      <c r="N16" s="64" t="str">
        <f t="shared" si="0"/>
        <v>I A</v>
      </c>
      <c r="O16" s="65" t="s">
        <v>23</v>
      </c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  <c r="EL16" s="66"/>
      <c r="EM16" s="66"/>
      <c r="EN16" s="66"/>
      <c r="EO16" s="66"/>
      <c r="EP16" s="66"/>
      <c r="EQ16" s="66"/>
      <c r="ER16" s="66"/>
      <c r="ES16" s="66"/>
      <c r="ET16" s="66"/>
      <c r="EU16" s="66"/>
      <c r="EV16" s="66"/>
      <c r="EW16" s="66"/>
      <c r="EX16" s="66"/>
      <c r="EY16" s="66"/>
      <c r="EZ16" s="66"/>
      <c r="FA16" s="66"/>
      <c r="FB16" s="66"/>
      <c r="FC16" s="66"/>
      <c r="FD16" s="66"/>
      <c r="FE16" s="66"/>
      <c r="FF16" s="66"/>
      <c r="FG16" s="66"/>
      <c r="FH16" s="66"/>
      <c r="FI16" s="66"/>
      <c r="FJ16" s="66"/>
      <c r="FK16" s="66"/>
      <c r="FL16" s="66"/>
      <c r="FM16" s="66"/>
      <c r="FN16" s="66"/>
      <c r="FO16" s="66"/>
      <c r="FP16" s="66"/>
      <c r="FQ16" s="66"/>
      <c r="FR16" s="66"/>
      <c r="FS16" s="66"/>
      <c r="FT16" s="66"/>
      <c r="FU16" s="66"/>
      <c r="FV16" s="66"/>
      <c r="FW16" s="66"/>
      <c r="FX16" s="66"/>
      <c r="FY16" s="66"/>
      <c r="FZ16" s="66"/>
      <c r="GA16" s="66"/>
      <c r="GB16" s="66"/>
      <c r="GC16" s="66"/>
      <c r="GD16" s="66"/>
      <c r="GE16" s="66"/>
      <c r="GF16" s="66"/>
      <c r="GG16" s="66"/>
      <c r="GH16" s="66"/>
      <c r="GI16" s="66"/>
      <c r="GJ16" s="66"/>
      <c r="GK16" s="66"/>
      <c r="GL16" s="66"/>
      <c r="GM16" s="66"/>
      <c r="GN16" s="66"/>
      <c r="GO16" s="66"/>
      <c r="GP16" s="66"/>
      <c r="GQ16" s="66"/>
      <c r="GR16" s="66"/>
      <c r="GS16" s="66"/>
      <c r="GT16" s="66"/>
      <c r="GU16" s="66"/>
      <c r="GV16" s="66"/>
      <c r="GW16" s="66"/>
      <c r="GX16" s="66"/>
      <c r="GY16" s="66"/>
      <c r="GZ16" s="66"/>
      <c r="HA16" s="66"/>
      <c r="HB16" s="66"/>
      <c r="HC16" s="66"/>
      <c r="HD16" s="66"/>
      <c r="HE16" s="66"/>
      <c r="HF16" s="66"/>
      <c r="HG16" s="66"/>
      <c r="HH16" s="66"/>
      <c r="HI16" s="66"/>
      <c r="HJ16" s="66"/>
      <c r="HK16" s="66"/>
      <c r="HL16" s="66"/>
      <c r="HM16" s="66"/>
      <c r="HN16" s="66"/>
      <c r="HO16" s="66"/>
      <c r="HP16" s="66"/>
      <c r="HQ16" s="66"/>
      <c r="HR16" s="66"/>
      <c r="HS16" s="66"/>
      <c r="HT16" s="66"/>
      <c r="HU16" s="66"/>
      <c r="HV16" s="66"/>
      <c r="HW16" s="66"/>
      <c r="HX16" s="66"/>
      <c r="HY16" s="66"/>
      <c r="HZ16" s="66"/>
      <c r="IA16" s="66"/>
      <c r="IB16" s="66"/>
      <c r="IC16" s="66"/>
      <c r="ID16" s="66"/>
      <c r="IE16" s="66"/>
      <c r="IF16" s="66"/>
      <c r="IG16" s="66"/>
    </row>
    <row r="17" spans="1:241" s="67" customFormat="1" ht="16.350000000000001" customHeight="1" x14ac:dyDescent="0.3">
      <c r="A17" s="55">
        <v>10</v>
      </c>
      <c r="B17" s="55"/>
      <c r="C17" s="55">
        <v>5</v>
      </c>
      <c r="D17" s="57" t="s">
        <v>127</v>
      </c>
      <c r="E17" s="58" t="s">
        <v>128</v>
      </c>
      <c r="F17" s="171">
        <v>37894</v>
      </c>
      <c r="G17" s="59" t="s">
        <v>165</v>
      </c>
      <c r="H17" s="57" t="s">
        <v>165</v>
      </c>
      <c r="I17" s="60">
        <f t="shared" si="1"/>
        <v>923</v>
      </c>
      <c r="J17" s="61">
        <v>7.91</v>
      </c>
      <c r="K17" s="62">
        <v>0.13200000000000001</v>
      </c>
      <c r="L17" s="63">
        <v>7.94</v>
      </c>
      <c r="M17" s="62">
        <v>0.23</v>
      </c>
      <c r="N17" s="64" t="str">
        <f t="shared" si="0"/>
        <v>I A</v>
      </c>
      <c r="O17" s="65" t="s">
        <v>270</v>
      </c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  <c r="EL17" s="66"/>
      <c r="EM17" s="66"/>
      <c r="EN17" s="66"/>
      <c r="EO17" s="66"/>
      <c r="EP17" s="66"/>
      <c r="EQ17" s="66"/>
      <c r="ER17" s="66"/>
      <c r="ES17" s="66"/>
      <c r="ET17" s="66"/>
      <c r="EU17" s="66"/>
      <c r="EV17" s="66"/>
      <c r="EW17" s="66"/>
      <c r="EX17" s="66"/>
      <c r="EY17" s="66"/>
      <c r="EZ17" s="66"/>
      <c r="FA17" s="66"/>
      <c r="FB17" s="66"/>
      <c r="FC17" s="66"/>
      <c r="FD17" s="66"/>
      <c r="FE17" s="66"/>
      <c r="FF17" s="66"/>
      <c r="FG17" s="66"/>
      <c r="FH17" s="66"/>
      <c r="FI17" s="66"/>
      <c r="FJ17" s="66"/>
      <c r="FK17" s="66"/>
      <c r="FL17" s="66"/>
      <c r="FM17" s="66"/>
      <c r="FN17" s="66"/>
      <c r="FO17" s="66"/>
      <c r="FP17" s="66"/>
      <c r="FQ17" s="66"/>
      <c r="FR17" s="66"/>
      <c r="FS17" s="66"/>
      <c r="FT17" s="66"/>
      <c r="FU17" s="66"/>
      <c r="FV17" s="66"/>
      <c r="FW17" s="66"/>
      <c r="FX17" s="66"/>
      <c r="FY17" s="66"/>
      <c r="FZ17" s="66"/>
      <c r="GA17" s="66"/>
      <c r="GB17" s="66"/>
      <c r="GC17" s="66"/>
      <c r="GD17" s="66"/>
      <c r="GE17" s="66"/>
      <c r="GF17" s="66"/>
      <c r="GG17" s="66"/>
      <c r="GH17" s="66"/>
      <c r="GI17" s="66"/>
      <c r="GJ17" s="66"/>
      <c r="GK17" s="66"/>
      <c r="GL17" s="66"/>
      <c r="GM17" s="66"/>
      <c r="GN17" s="66"/>
      <c r="GO17" s="66"/>
      <c r="GP17" s="66"/>
      <c r="GQ17" s="66"/>
      <c r="GR17" s="66"/>
      <c r="GS17" s="66"/>
      <c r="GT17" s="66"/>
      <c r="GU17" s="66"/>
      <c r="GV17" s="66"/>
      <c r="GW17" s="66"/>
      <c r="GX17" s="66"/>
      <c r="GY17" s="66"/>
      <c r="GZ17" s="66"/>
      <c r="HA17" s="66"/>
      <c r="HB17" s="66"/>
      <c r="HC17" s="66"/>
      <c r="HD17" s="66"/>
      <c r="HE17" s="66"/>
      <c r="HF17" s="66"/>
      <c r="HG17" s="66"/>
      <c r="HH17" s="66"/>
      <c r="HI17" s="66"/>
      <c r="HJ17" s="66"/>
      <c r="HK17" s="66"/>
      <c r="HL17" s="66"/>
      <c r="HM17" s="66"/>
      <c r="HN17" s="66"/>
      <c r="HO17" s="66"/>
      <c r="HP17" s="66"/>
      <c r="HQ17" s="66"/>
      <c r="HR17" s="66"/>
      <c r="HS17" s="66"/>
      <c r="HT17" s="66"/>
      <c r="HU17" s="66"/>
      <c r="HV17" s="66"/>
      <c r="HW17" s="66"/>
      <c r="HX17" s="66"/>
      <c r="HY17" s="66"/>
      <c r="HZ17" s="66"/>
      <c r="IA17" s="66"/>
      <c r="IB17" s="66"/>
      <c r="IC17" s="66"/>
      <c r="ID17" s="66"/>
      <c r="IE17" s="66"/>
      <c r="IF17" s="66"/>
      <c r="IG17" s="66"/>
    </row>
    <row r="18" spans="1:241" s="67" customFormat="1" ht="16.350000000000001" customHeight="1" x14ac:dyDescent="0.3">
      <c r="A18" s="55">
        <v>11</v>
      </c>
      <c r="B18" s="55"/>
      <c r="C18" s="55">
        <v>6</v>
      </c>
      <c r="D18" s="57" t="s">
        <v>60</v>
      </c>
      <c r="E18" s="58" t="s">
        <v>113</v>
      </c>
      <c r="F18" s="171">
        <v>36787</v>
      </c>
      <c r="G18" s="59" t="s">
        <v>13</v>
      </c>
      <c r="H18" s="57" t="s">
        <v>90</v>
      </c>
      <c r="I18" s="60">
        <f t="shared" si="1"/>
        <v>1007</v>
      </c>
      <c r="J18" s="61">
        <v>7.64</v>
      </c>
      <c r="K18" s="62">
        <v>0.13300000000000001</v>
      </c>
      <c r="L18" s="63" t="s">
        <v>473</v>
      </c>
      <c r="M18" s="62">
        <v>7.9000000000000001E-2</v>
      </c>
      <c r="N18" s="64" t="str">
        <f>IF(ISBLANK(J18),"",IF(J18&gt;9.04,"",IF(J18&lt;=7.25,"TSM",IF(J18&lt;=7.45,"SM",IF(J18&lt;=7.7,"KSM",IF(J18&lt;=8,"I A",IF(J18&lt;=8.44,"II A",IF(J18&lt;=9.04,"III A"))))))))</f>
        <v>KSM</v>
      </c>
      <c r="O18" s="65" t="s">
        <v>106</v>
      </c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  <c r="IF18" s="66"/>
      <c r="IG18" s="66"/>
    </row>
    <row r="19" spans="1:241" s="67" customFormat="1" ht="16.350000000000001" customHeight="1" x14ac:dyDescent="0.3">
      <c r="A19" s="55">
        <v>12</v>
      </c>
      <c r="B19" s="55">
        <v>3</v>
      </c>
      <c r="C19" s="55"/>
      <c r="D19" s="57" t="s">
        <v>419</v>
      </c>
      <c r="E19" s="58" t="s">
        <v>420</v>
      </c>
      <c r="F19" s="171">
        <v>39298</v>
      </c>
      <c r="G19" s="59" t="s">
        <v>421</v>
      </c>
      <c r="H19" s="57"/>
      <c r="I19" s="60">
        <f t="shared" si="1"/>
        <v>860</v>
      </c>
      <c r="J19" s="61">
        <v>8.1199999999999992</v>
      </c>
      <c r="K19" s="62">
        <v>0.20100000000000001</v>
      </c>
      <c r="L19" s="63">
        <v>8.01</v>
      </c>
      <c r="M19" s="62">
        <v>0.20599999999999999</v>
      </c>
      <c r="N19" s="64" t="str">
        <f t="shared" si="0"/>
        <v>II A</v>
      </c>
      <c r="O19" s="65" t="s">
        <v>422</v>
      </c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  <c r="IF19" s="66"/>
      <c r="IG19" s="66"/>
    </row>
    <row r="20" spans="1:241" s="67" customFormat="1" ht="16.350000000000001" customHeight="1" x14ac:dyDescent="0.3">
      <c r="A20" s="55">
        <v>13</v>
      </c>
      <c r="B20" s="55"/>
      <c r="C20" s="55">
        <v>7</v>
      </c>
      <c r="D20" s="57" t="s">
        <v>61</v>
      </c>
      <c r="E20" s="58" t="s">
        <v>99</v>
      </c>
      <c r="F20" s="171">
        <v>38049</v>
      </c>
      <c r="G20" s="59" t="s">
        <v>13</v>
      </c>
      <c r="H20" s="57" t="s">
        <v>218</v>
      </c>
      <c r="I20" s="60">
        <f t="shared" si="1"/>
        <v>890</v>
      </c>
      <c r="J20" s="61">
        <v>8.02</v>
      </c>
      <c r="K20" s="62">
        <v>0.33200000000000002</v>
      </c>
      <c r="L20" s="63"/>
      <c r="M20" s="62"/>
      <c r="N20" s="64" t="str">
        <f>IF(ISBLANK(J20),"",IF(J20&gt;9.04,"",IF(J20&lt;=7.25,"TSM",IF(J20&lt;=7.45,"SM",IF(J20&lt;=7.7,"KSM",IF(J20&lt;=8,"I A",IF(J20&lt;=8.44,"II A",IF(J20&lt;=9.04,"III A"))))))))</f>
        <v>II A</v>
      </c>
      <c r="O20" s="65" t="s">
        <v>23</v>
      </c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  <c r="IF20" s="66"/>
      <c r="IG20" s="66"/>
    </row>
    <row r="21" spans="1:241" s="67" customFormat="1" ht="16.350000000000001" customHeight="1" x14ac:dyDescent="0.3">
      <c r="A21" s="55">
        <v>14</v>
      </c>
      <c r="B21" s="55">
        <v>4</v>
      </c>
      <c r="C21" s="55"/>
      <c r="D21" s="57" t="s">
        <v>317</v>
      </c>
      <c r="E21" s="176" t="s">
        <v>318</v>
      </c>
      <c r="F21" s="171">
        <v>40479</v>
      </c>
      <c r="G21" s="59" t="s">
        <v>319</v>
      </c>
      <c r="H21" s="57"/>
      <c r="I21" s="60">
        <f t="shared" si="1"/>
        <v>878</v>
      </c>
      <c r="J21" s="61">
        <v>8.06</v>
      </c>
      <c r="K21" s="62">
        <v>0.20100000000000001</v>
      </c>
      <c r="L21" s="63">
        <v>8.06</v>
      </c>
      <c r="M21" s="62">
        <v>0.193</v>
      </c>
      <c r="N21" s="45" t="str">
        <f t="shared" si="0"/>
        <v>II A</v>
      </c>
      <c r="O21" s="65" t="s">
        <v>320</v>
      </c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  <c r="EL21" s="66"/>
      <c r="EM21" s="66"/>
      <c r="EN21" s="66"/>
      <c r="EO21" s="66"/>
      <c r="EP21" s="66"/>
      <c r="EQ21" s="66"/>
      <c r="ER21" s="66"/>
      <c r="ES21" s="66"/>
      <c r="ET21" s="66"/>
      <c r="EU21" s="66"/>
      <c r="EV21" s="66"/>
      <c r="EW21" s="66"/>
      <c r="EX21" s="66"/>
      <c r="EY21" s="66"/>
      <c r="EZ21" s="66"/>
      <c r="FA21" s="66"/>
      <c r="FB21" s="66"/>
      <c r="FC21" s="66"/>
      <c r="FD21" s="66"/>
      <c r="FE21" s="66"/>
      <c r="FF21" s="66"/>
      <c r="FG21" s="66"/>
      <c r="FH21" s="66"/>
      <c r="FI21" s="66"/>
      <c r="FJ21" s="66"/>
      <c r="FK21" s="66"/>
      <c r="FL21" s="66"/>
      <c r="FM21" s="66"/>
      <c r="FN21" s="66"/>
      <c r="FO21" s="66"/>
      <c r="FP21" s="66"/>
      <c r="FQ21" s="66"/>
      <c r="FR21" s="66"/>
      <c r="FS21" s="66"/>
      <c r="FT21" s="66"/>
      <c r="FU21" s="66"/>
      <c r="FV21" s="66"/>
      <c r="FW21" s="66"/>
      <c r="FX21" s="66"/>
      <c r="FY21" s="66"/>
      <c r="FZ21" s="66"/>
      <c r="GA21" s="66"/>
      <c r="GB21" s="66"/>
      <c r="GC21" s="66"/>
      <c r="GD21" s="66"/>
      <c r="GE21" s="66"/>
      <c r="GF21" s="66"/>
      <c r="GG21" s="66"/>
      <c r="GH21" s="66"/>
      <c r="GI21" s="66"/>
      <c r="GJ21" s="66"/>
      <c r="GK21" s="66"/>
      <c r="GL21" s="66"/>
      <c r="GM21" s="66"/>
      <c r="GN21" s="66"/>
      <c r="GO21" s="66"/>
      <c r="GP21" s="66"/>
      <c r="GQ21" s="66"/>
      <c r="GR21" s="66"/>
      <c r="GS21" s="66"/>
      <c r="GT21" s="66"/>
      <c r="GU21" s="66"/>
      <c r="GV21" s="66"/>
      <c r="GW21" s="66"/>
      <c r="GX21" s="66"/>
      <c r="GY21" s="66"/>
      <c r="GZ21" s="66"/>
      <c r="HA21" s="66"/>
      <c r="HB21" s="66"/>
      <c r="HC21" s="66"/>
      <c r="HD21" s="66"/>
      <c r="HE21" s="66"/>
      <c r="HF21" s="66"/>
      <c r="HG21" s="66"/>
      <c r="HH21" s="66"/>
      <c r="HI21" s="66"/>
      <c r="HJ21" s="66"/>
      <c r="HK21" s="66"/>
      <c r="HL21" s="66"/>
      <c r="HM21" s="66"/>
      <c r="HN21" s="66"/>
      <c r="HO21" s="66"/>
      <c r="HP21" s="66"/>
      <c r="HQ21" s="66"/>
      <c r="HR21" s="66"/>
      <c r="HS21" s="66"/>
      <c r="HT21" s="66"/>
      <c r="HU21" s="66"/>
      <c r="HV21" s="66"/>
      <c r="HW21" s="66"/>
      <c r="HX21" s="66"/>
      <c r="HY21" s="66"/>
      <c r="HZ21" s="66"/>
      <c r="IA21" s="66"/>
      <c r="IB21" s="66"/>
      <c r="IC21" s="66"/>
      <c r="ID21" s="66"/>
      <c r="IE21" s="66"/>
      <c r="IF21" s="66"/>
      <c r="IG21" s="66"/>
    </row>
    <row r="22" spans="1:241" s="67" customFormat="1" ht="16.350000000000001" customHeight="1" x14ac:dyDescent="0.3">
      <c r="A22" s="55">
        <v>15</v>
      </c>
      <c r="B22" s="55"/>
      <c r="C22" s="55">
        <v>8</v>
      </c>
      <c r="D22" s="57" t="s">
        <v>33</v>
      </c>
      <c r="E22" s="58" t="s">
        <v>100</v>
      </c>
      <c r="F22" s="171">
        <v>37938</v>
      </c>
      <c r="G22" s="59" t="s">
        <v>13</v>
      </c>
      <c r="H22" s="57" t="s">
        <v>217</v>
      </c>
      <c r="I22" s="60">
        <f t="shared" si="1"/>
        <v>863</v>
      </c>
      <c r="J22" s="61">
        <v>8.11</v>
      </c>
      <c r="K22" s="62">
        <v>0.20699999999999999</v>
      </c>
      <c r="L22" s="63"/>
      <c r="M22" s="62"/>
      <c r="N22" s="64" t="str">
        <f t="shared" ref="N22:N42" si="2">IF(ISBLANK(J22),"",IF(J22&gt;9.04,"",IF(J22&lt;=7.25,"TSM",IF(J22&lt;=7.45,"SM",IF(J22&lt;=7.7,"KSM",IF(J22&lt;=8,"I A",IF(J22&lt;=8.44,"II A",IF(J22&lt;=9.04,"III A"))))))))</f>
        <v>II A</v>
      </c>
      <c r="O22" s="65" t="s">
        <v>91</v>
      </c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  <c r="EH22" s="66"/>
      <c r="EI22" s="66"/>
      <c r="EJ22" s="66"/>
      <c r="EK22" s="66"/>
      <c r="EL22" s="66"/>
      <c r="EM22" s="66"/>
      <c r="EN22" s="66"/>
      <c r="EO22" s="66"/>
      <c r="EP22" s="66"/>
      <c r="EQ22" s="66"/>
      <c r="ER22" s="66"/>
      <c r="ES22" s="66"/>
      <c r="ET22" s="66"/>
      <c r="EU22" s="66"/>
      <c r="EV22" s="66"/>
      <c r="EW22" s="66"/>
      <c r="EX22" s="66"/>
      <c r="EY22" s="66"/>
      <c r="EZ22" s="66"/>
      <c r="FA22" s="66"/>
      <c r="FB22" s="66"/>
      <c r="FC22" s="66"/>
      <c r="FD22" s="66"/>
      <c r="FE22" s="66"/>
      <c r="FF22" s="66"/>
      <c r="FG22" s="66"/>
      <c r="FH22" s="66"/>
      <c r="FI22" s="66"/>
      <c r="FJ22" s="66"/>
      <c r="FK22" s="66"/>
      <c r="FL22" s="66"/>
      <c r="FM22" s="66"/>
      <c r="FN22" s="66"/>
      <c r="FO22" s="66"/>
      <c r="FP22" s="66"/>
      <c r="FQ22" s="66"/>
      <c r="FR22" s="66"/>
      <c r="FS22" s="66"/>
      <c r="FT22" s="66"/>
      <c r="FU22" s="66"/>
      <c r="FV22" s="66"/>
      <c r="FW22" s="66"/>
      <c r="FX22" s="66"/>
      <c r="FY22" s="66"/>
      <c r="FZ22" s="66"/>
      <c r="GA22" s="66"/>
      <c r="GB22" s="66"/>
      <c r="GC22" s="66"/>
      <c r="GD22" s="66"/>
      <c r="GE22" s="66"/>
      <c r="GF22" s="66"/>
      <c r="GG22" s="66"/>
      <c r="GH22" s="66"/>
      <c r="GI22" s="66"/>
      <c r="GJ22" s="66"/>
      <c r="GK22" s="66"/>
      <c r="GL22" s="66"/>
      <c r="GM22" s="66"/>
      <c r="GN22" s="66"/>
      <c r="GO22" s="66"/>
      <c r="GP22" s="66"/>
      <c r="GQ22" s="66"/>
      <c r="GR22" s="66"/>
      <c r="GS22" s="66"/>
      <c r="GT22" s="66"/>
      <c r="GU22" s="66"/>
      <c r="GV22" s="66"/>
      <c r="GW22" s="66"/>
      <c r="GX22" s="66"/>
      <c r="GY22" s="66"/>
      <c r="GZ22" s="66"/>
      <c r="HA22" s="66"/>
      <c r="HB22" s="66"/>
      <c r="HC22" s="66"/>
      <c r="HD22" s="66"/>
      <c r="HE22" s="66"/>
      <c r="HF22" s="66"/>
      <c r="HG22" s="66"/>
      <c r="HH22" s="66"/>
      <c r="HI22" s="66"/>
      <c r="HJ22" s="66"/>
      <c r="HK22" s="66"/>
      <c r="HL22" s="66"/>
      <c r="HM22" s="66"/>
      <c r="HN22" s="66"/>
      <c r="HO22" s="66"/>
      <c r="HP22" s="66"/>
      <c r="HQ22" s="66"/>
      <c r="HR22" s="66"/>
      <c r="HS22" s="66"/>
      <c r="HT22" s="66"/>
      <c r="HU22" s="66"/>
      <c r="HV22" s="66"/>
      <c r="HW22" s="66"/>
      <c r="HX22" s="66"/>
      <c r="HY22" s="66"/>
      <c r="HZ22" s="66"/>
      <c r="IA22" s="66"/>
      <c r="IB22" s="66"/>
      <c r="IC22" s="66"/>
      <c r="ID22" s="66"/>
      <c r="IE22" s="66"/>
      <c r="IF22" s="66"/>
      <c r="IG22" s="66"/>
    </row>
    <row r="23" spans="1:241" s="67" customFormat="1" ht="16.350000000000001" customHeight="1" x14ac:dyDescent="0.3">
      <c r="A23" s="55">
        <v>16</v>
      </c>
      <c r="B23" s="55"/>
      <c r="C23" s="55">
        <v>9</v>
      </c>
      <c r="D23" s="57" t="s">
        <v>222</v>
      </c>
      <c r="E23" s="58" t="s">
        <v>223</v>
      </c>
      <c r="F23" s="171">
        <v>38103</v>
      </c>
      <c r="G23" s="59"/>
      <c r="H23" s="57" t="s">
        <v>165</v>
      </c>
      <c r="I23" s="60">
        <f t="shared" si="1"/>
        <v>857</v>
      </c>
      <c r="J23" s="61">
        <v>8.1300000000000008</v>
      </c>
      <c r="K23" s="62">
        <v>0.14899999999999999</v>
      </c>
      <c r="L23" s="63"/>
      <c r="M23" s="62"/>
      <c r="N23" s="64" t="str">
        <f t="shared" si="2"/>
        <v>II A</v>
      </c>
      <c r="O23" s="65" t="s">
        <v>224</v>
      </c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  <c r="EH23" s="66"/>
      <c r="EI23" s="66"/>
      <c r="EJ23" s="66"/>
      <c r="EK23" s="66"/>
      <c r="EL23" s="66"/>
      <c r="EM23" s="66"/>
      <c r="EN23" s="66"/>
      <c r="EO23" s="66"/>
      <c r="EP23" s="66"/>
      <c r="EQ23" s="66"/>
      <c r="ER23" s="66"/>
      <c r="ES23" s="66"/>
      <c r="ET23" s="66"/>
      <c r="EU23" s="66"/>
      <c r="EV23" s="66"/>
      <c r="EW23" s="66"/>
      <c r="EX23" s="66"/>
      <c r="EY23" s="66"/>
      <c r="EZ23" s="66"/>
      <c r="FA23" s="66"/>
      <c r="FB23" s="66"/>
      <c r="FC23" s="66"/>
      <c r="FD23" s="66"/>
      <c r="FE23" s="66"/>
      <c r="FF23" s="66"/>
      <c r="FG23" s="66"/>
      <c r="FH23" s="66"/>
      <c r="FI23" s="66"/>
      <c r="FJ23" s="66"/>
      <c r="FK23" s="66"/>
      <c r="FL23" s="66"/>
      <c r="FM23" s="66"/>
      <c r="FN23" s="66"/>
      <c r="FO23" s="66"/>
      <c r="FP23" s="66"/>
      <c r="FQ23" s="66"/>
      <c r="FR23" s="66"/>
      <c r="FS23" s="66"/>
      <c r="FT23" s="66"/>
      <c r="FU23" s="66"/>
      <c r="FV23" s="66"/>
      <c r="FW23" s="66"/>
      <c r="FX23" s="66"/>
      <c r="FY23" s="66"/>
      <c r="FZ23" s="66"/>
      <c r="GA23" s="66"/>
      <c r="GB23" s="66"/>
      <c r="GC23" s="66"/>
      <c r="GD23" s="66"/>
      <c r="GE23" s="66"/>
      <c r="GF23" s="66"/>
      <c r="GG23" s="66"/>
      <c r="GH23" s="66"/>
      <c r="GI23" s="66"/>
      <c r="GJ23" s="66"/>
      <c r="GK23" s="66"/>
      <c r="GL23" s="66"/>
      <c r="GM23" s="66"/>
      <c r="GN23" s="66"/>
      <c r="GO23" s="66"/>
      <c r="GP23" s="66"/>
      <c r="GQ23" s="66"/>
      <c r="GR23" s="66"/>
      <c r="GS23" s="66"/>
      <c r="GT23" s="66"/>
      <c r="GU23" s="66"/>
      <c r="GV23" s="66"/>
      <c r="GW23" s="66"/>
      <c r="GX23" s="66"/>
      <c r="GY23" s="66"/>
      <c r="GZ23" s="66"/>
      <c r="HA23" s="66"/>
      <c r="HB23" s="66"/>
      <c r="HC23" s="66"/>
      <c r="HD23" s="66"/>
      <c r="HE23" s="66"/>
      <c r="HF23" s="66"/>
      <c r="HG23" s="66"/>
      <c r="HH23" s="66"/>
      <c r="HI23" s="66"/>
      <c r="HJ23" s="66"/>
      <c r="HK23" s="66"/>
      <c r="HL23" s="66"/>
      <c r="HM23" s="66"/>
      <c r="HN23" s="66"/>
      <c r="HO23" s="66"/>
      <c r="HP23" s="66"/>
      <c r="HQ23" s="66"/>
      <c r="HR23" s="66"/>
      <c r="HS23" s="66"/>
      <c r="HT23" s="66"/>
      <c r="HU23" s="66"/>
      <c r="HV23" s="66"/>
      <c r="HW23" s="66"/>
      <c r="HX23" s="66"/>
      <c r="HY23" s="66"/>
      <c r="HZ23" s="66"/>
      <c r="IA23" s="66"/>
      <c r="IB23" s="66"/>
      <c r="IC23" s="66"/>
      <c r="ID23" s="66"/>
      <c r="IE23" s="66"/>
      <c r="IF23" s="66"/>
      <c r="IG23" s="66"/>
    </row>
    <row r="24" spans="1:241" s="67" customFormat="1" ht="16.350000000000001" customHeight="1" x14ac:dyDescent="0.3">
      <c r="A24" s="55">
        <v>17</v>
      </c>
      <c r="B24" s="55"/>
      <c r="C24" s="55">
        <v>10</v>
      </c>
      <c r="D24" s="57" t="s">
        <v>17</v>
      </c>
      <c r="E24" s="58" t="s">
        <v>107</v>
      </c>
      <c r="F24" s="171">
        <v>38930</v>
      </c>
      <c r="G24" s="59" t="s">
        <v>13</v>
      </c>
      <c r="H24" s="57" t="s">
        <v>209</v>
      </c>
      <c r="I24" s="60">
        <f t="shared" si="1"/>
        <v>811</v>
      </c>
      <c r="J24" s="61">
        <v>8.2899999999999991</v>
      </c>
      <c r="K24" s="62">
        <v>0.14599999999999999</v>
      </c>
      <c r="L24" s="63"/>
      <c r="M24" s="62"/>
      <c r="N24" s="64" t="str">
        <f t="shared" si="2"/>
        <v>II A</v>
      </c>
      <c r="O24" s="65" t="s">
        <v>106</v>
      </c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  <c r="EH24" s="66"/>
      <c r="EI24" s="66"/>
      <c r="EJ24" s="66"/>
      <c r="EK24" s="66"/>
      <c r="EL24" s="66"/>
      <c r="EM24" s="66"/>
      <c r="EN24" s="66"/>
      <c r="EO24" s="66"/>
      <c r="EP24" s="66"/>
      <c r="EQ24" s="66"/>
      <c r="ER24" s="66"/>
      <c r="ES24" s="66"/>
      <c r="ET24" s="66"/>
      <c r="EU24" s="66"/>
      <c r="EV24" s="66"/>
      <c r="EW24" s="66"/>
      <c r="EX24" s="66"/>
      <c r="EY24" s="66"/>
      <c r="EZ24" s="66"/>
      <c r="FA24" s="66"/>
      <c r="FB24" s="66"/>
      <c r="FC24" s="66"/>
      <c r="FD24" s="66"/>
      <c r="FE24" s="66"/>
      <c r="FF24" s="66"/>
      <c r="FG24" s="66"/>
      <c r="FH24" s="66"/>
      <c r="FI24" s="66"/>
      <c r="FJ24" s="66"/>
      <c r="FK24" s="66"/>
      <c r="FL24" s="66"/>
      <c r="FM24" s="66"/>
      <c r="FN24" s="66"/>
      <c r="FO24" s="66"/>
      <c r="FP24" s="66"/>
      <c r="FQ24" s="66"/>
      <c r="FR24" s="66"/>
      <c r="FS24" s="66"/>
      <c r="FT24" s="66"/>
      <c r="FU24" s="66"/>
      <c r="FV24" s="66"/>
      <c r="FW24" s="66"/>
      <c r="FX24" s="66"/>
      <c r="FY24" s="66"/>
      <c r="FZ24" s="66"/>
      <c r="GA24" s="66"/>
      <c r="GB24" s="66"/>
      <c r="GC24" s="66"/>
      <c r="GD24" s="66"/>
      <c r="GE24" s="66"/>
      <c r="GF24" s="66"/>
      <c r="GG24" s="66"/>
      <c r="GH24" s="66"/>
      <c r="GI24" s="66"/>
      <c r="GJ24" s="66"/>
      <c r="GK24" s="66"/>
      <c r="GL24" s="66"/>
      <c r="GM24" s="66"/>
      <c r="GN24" s="66"/>
      <c r="GO24" s="66"/>
      <c r="GP24" s="66"/>
      <c r="GQ24" s="66"/>
      <c r="GR24" s="66"/>
      <c r="GS24" s="66"/>
      <c r="GT24" s="66"/>
      <c r="GU24" s="66"/>
      <c r="GV24" s="66"/>
      <c r="GW24" s="66"/>
      <c r="GX24" s="66"/>
      <c r="GY24" s="66"/>
      <c r="GZ24" s="66"/>
      <c r="HA24" s="66"/>
      <c r="HB24" s="66"/>
      <c r="HC24" s="66"/>
      <c r="HD24" s="66"/>
      <c r="HE24" s="66"/>
      <c r="HF24" s="66"/>
      <c r="HG24" s="66"/>
      <c r="HH24" s="66"/>
      <c r="HI24" s="66"/>
      <c r="HJ24" s="66"/>
      <c r="HK24" s="66"/>
      <c r="HL24" s="66"/>
      <c r="HM24" s="66"/>
      <c r="HN24" s="66"/>
      <c r="HO24" s="66"/>
      <c r="HP24" s="66"/>
      <c r="HQ24" s="66"/>
      <c r="HR24" s="66"/>
      <c r="HS24" s="66"/>
      <c r="HT24" s="66"/>
      <c r="HU24" s="66"/>
      <c r="HV24" s="66"/>
      <c r="HW24" s="66"/>
      <c r="HX24" s="66"/>
      <c r="HY24" s="66"/>
      <c r="HZ24" s="66"/>
      <c r="IA24" s="66"/>
      <c r="IB24" s="66"/>
      <c r="IC24" s="66"/>
      <c r="ID24" s="66"/>
      <c r="IE24" s="66"/>
      <c r="IF24" s="66"/>
      <c r="IG24" s="66"/>
    </row>
    <row r="25" spans="1:241" s="67" customFormat="1" ht="16.350000000000001" customHeight="1" x14ac:dyDescent="0.3">
      <c r="A25" s="55">
        <v>18</v>
      </c>
      <c r="B25" s="55"/>
      <c r="C25" s="55">
        <v>11</v>
      </c>
      <c r="D25" s="57" t="s">
        <v>52</v>
      </c>
      <c r="E25" s="58" t="s">
        <v>126</v>
      </c>
      <c r="F25" s="171">
        <v>39035</v>
      </c>
      <c r="G25" s="59" t="s">
        <v>13</v>
      </c>
      <c r="H25" s="57" t="s">
        <v>218</v>
      </c>
      <c r="I25" s="60">
        <f t="shared" si="1"/>
        <v>778</v>
      </c>
      <c r="J25" s="61">
        <v>8.41</v>
      </c>
      <c r="K25" s="62">
        <v>0.154</v>
      </c>
      <c r="L25" s="63"/>
      <c r="M25" s="62"/>
      <c r="N25" s="64" t="str">
        <f t="shared" si="2"/>
        <v>II A</v>
      </c>
      <c r="O25" s="65" t="s">
        <v>32</v>
      </c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66"/>
      <c r="BP25" s="66"/>
      <c r="BQ25" s="66"/>
      <c r="BR25" s="66"/>
      <c r="BS25" s="66"/>
      <c r="BT25" s="66"/>
      <c r="BU25" s="66"/>
      <c r="BV25" s="66"/>
      <c r="BW25" s="66"/>
      <c r="BX25" s="66"/>
      <c r="BY25" s="66"/>
      <c r="BZ25" s="66"/>
      <c r="CA25" s="66"/>
      <c r="CB25" s="66"/>
      <c r="CC25" s="66"/>
      <c r="CD25" s="66"/>
      <c r="CE25" s="66"/>
      <c r="CF25" s="66"/>
      <c r="CG25" s="66"/>
      <c r="CH25" s="66"/>
      <c r="CI25" s="66"/>
      <c r="CJ25" s="66"/>
      <c r="CK25" s="66"/>
      <c r="CL25" s="66"/>
      <c r="CM25" s="66"/>
      <c r="CN25" s="66"/>
      <c r="CO25" s="66"/>
      <c r="CP25" s="66"/>
      <c r="CQ25" s="66"/>
      <c r="CR25" s="66"/>
      <c r="CS25" s="66"/>
      <c r="CT25" s="66"/>
      <c r="CU25" s="66"/>
      <c r="CV25" s="66"/>
      <c r="CW25" s="66"/>
      <c r="CX25" s="66"/>
      <c r="CY25" s="66"/>
      <c r="CZ25" s="66"/>
      <c r="DA25" s="66"/>
      <c r="DB25" s="66"/>
      <c r="DC25" s="66"/>
      <c r="DD25" s="66"/>
      <c r="DE25" s="66"/>
      <c r="DF25" s="66"/>
      <c r="DG25" s="66"/>
      <c r="DH25" s="66"/>
      <c r="DI25" s="66"/>
      <c r="DJ25" s="66"/>
      <c r="DK25" s="66"/>
      <c r="DL25" s="66"/>
      <c r="DM25" s="66"/>
      <c r="DN25" s="66"/>
      <c r="DO25" s="66"/>
      <c r="DP25" s="66"/>
      <c r="DQ25" s="66"/>
      <c r="DR25" s="66"/>
      <c r="DS25" s="66"/>
      <c r="DT25" s="66"/>
      <c r="DU25" s="66"/>
      <c r="DV25" s="66"/>
      <c r="DW25" s="66"/>
      <c r="DX25" s="66"/>
      <c r="DY25" s="66"/>
      <c r="DZ25" s="66"/>
      <c r="EA25" s="66"/>
      <c r="EB25" s="66"/>
      <c r="EC25" s="66"/>
      <c r="ED25" s="66"/>
      <c r="EE25" s="66"/>
      <c r="EF25" s="66"/>
      <c r="EG25" s="66"/>
      <c r="EH25" s="66"/>
      <c r="EI25" s="66"/>
      <c r="EJ25" s="66"/>
      <c r="EK25" s="66"/>
      <c r="EL25" s="66"/>
      <c r="EM25" s="66"/>
      <c r="EN25" s="66"/>
      <c r="EO25" s="66"/>
      <c r="EP25" s="66"/>
      <c r="EQ25" s="66"/>
      <c r="ER25" s="66"/>
      <c r="ES25" s="66"/>
      <c r="ET25" s="66"/>
      <c r="EU25" s="66"/>
      <c r="EV25" s="66"/>
      <c r="EW25" s="66"/>
      <c r="EX25" s="66"/>
      <c r="EY25" s="66"/>
      <c r="EZ25" s="66"/>
      <c r="FA25" s="66"/>
      <c r="FB25" s="66"/>
      <c r="FC25" s="66"/>
      <c r="FD25" s="66"/>
      <c r="FE25" s="66"/>
      <c r="FF25" s="66"/>
      <c r="FG25" s="66"/>
      <c r="FH25" s="66"/>
      <c r="FI25" s="66"/>
      <c r="FJ25" s="66"/>
      <c r="FK25" s="66"/>
      <c r="FL25" s="66"/>
      <c r="FM25" s="66"/>
      <c r="FN25" s="66"/>
      <c r="FO25" s="66"/>
      <c r="FP25" s="66"/>
      <c r="FQ25" s="66"/>
      <c r="FR25" s="66"/>
      <c r="FS25" s="66"/>
      <c r="FT25" s="66"/>
      <c r="FU25" s="66"/>
      <c r="FV25" s="66"/>
      <c r="FW25" s="66"/>
      <c r="FX25" s="66"/>
      <c r="FY25" s="66"/>
      <c r="FZ25" s="66"/>
      <c r="GA25" s="66"/>
      <c r="GB25" s="66"/>
      <c r="GC25" s="66"/>
      <c r="GD25" s="66"/>
      <c r="GE25" s="66"/>
      <c r="GF25" s="66"/>
      <c r="GG25" s="66"/>
      <c r="GH25" s="66"/>
      <c r="GI25" s="66"/>
      <c r="GJ25" s="66"/>
      <c r="GK25" s="66"/>
      <c r="GL25" s="66"/>
      <c r="GM25" s="66"/>
      <c r="GN25" s="66"/>
      <c r="GO25" s="66"/>
      <c r="GP25" s="66"/>
      <c r="GQ25" s="66"/>
      <c r="GR25" s="66"/>
      <c r="GS25" s="66"/>
      <c r="GT25" s="66"/>
      <c r="GU25" s="66"/>
      <c r="GV25" s="66"/>
      <c r="GW25" s="66"/>
      <c r="GX25" s="66"/>
      <c r="GY25" s="66"/>
      <c r="GZ25" s="66"/>
      <c r="HA25" s="66"/>
      <c r="HB25" s="66"/>
      <c r="HC25" s="66"/>
      <c r="HD25" s="66"/>
      <c r="HE25" s="66"/>
      <c r="HF25" s="66"/>
      <c r="HG25" s="66"/>
      <c r="HH25" s="66"/>
      <c r="HI25" s="66"/>
      <c r="HJ25" s="66"/>
      <c r="HK25" s="66"/>
      <c r="HL25" s="66"/>
      <c r="HM25" s="66"/>
      <c r="HN25" s="66"/>
      <c r="HO25" s="66"/>
      <c r="HP25" s="66"/>
      <c r="HQ25" s="66"/>
      <c r="HR25" s="66"/>
      <c r="HS25" s="66"/>
      <c r="HT25" s="66"/>
      <c r="HU25" s="66"/>
      <c r="HV25" s="66"/>
      <c r="HW25" s="66"/>
      <c r="HX25" s="66"/>
      <c r="HY25" s="66"/>
      <c r="HZ25" s="66"/>
      <c r="IA25" s="66"/>
      <c r="IB25" s="66"/>
      <c r="IC25" s="66"/>
      <c r="ID25" s="66"/>
      <c r="IE25" s="66"/>
      <c r="IF25" s="66"/>
      <c r="IG25" s="66"/>
    </row>
    <row r="26" spans="1:241" s="67" customFormat="1" ht="16.350000000000001" customHeight="1" x14ac:dyDescent="0.3">
      <c r="A26" s="55">
        <v>19</v>
      </c>
      <c r="B26" s="55"/>
      <c r="C26" s="55"/>
      <c r="D26" s="57" t="s">
        <v>15</v>
      </c>
      <c r="E26" s="58" t="s">
        <v>111</v>
      </c>
      <c r="F26" s="171">
        <v>38869</v>
      </c>
      <c r="G26" s="59" t="s">
        <v>13</v>
      </c>
      <c r="H26" s="57"/>
      <c r="I26" s="60">
        <f t="shared" si="1"/>
        <v>775</v>
      </c>
      <c r="J26" s="61">
        <v>8.42</v>
      </c>
      <c r="K26" s="62">
        <v>0.14899999999999999</v>
      </c>
      <c r="L26" s="63"/>
      <c r="M26" s="62"/>
      <c r="N26" s="64" t="str">
        <f t="shared" si="2"/>
        <v>II A</v>
      </c>
      <c r="O26" s="65" t="s">
        <v>106</v>
      </c>
      <c r="P26" s="175">
        <v>8.4130000000000003</v>
      </c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66"/>
      <c r="BP26" s="66"/>
      <c r="BQ26" s="66"/>
      <c r="BR26" s="66"/>
      <c r="BS26" s="66"/>
      <c r="BT26" s="66"/>
      <c r="BU26" s="66"/>
      <c r="BV26" s="66"/>
      <c r="BW26" s="66"/>
      <c r="BX26" s="66"/>
      <c r="BY26" s="66"/>
      <c r="BZ26" s="66"/>
      <c r="CA26" s="66"/>
      <c r="CB26" s="66"/>
      <c r="CC26" s="66"/>
      <c r="CD26" s="66"/>
      <c r="CE26" s="66"/>
      <c r="CF26" s="66"/>
      <c r="CG26" s="66"/>
      <c r="CH26" s="66"/>
      <c r="CI26" s="66"/>
      <c r="CJ26" s="66"/>
      <c r="CK26" s="66"/>
      <c r="CL26" s="66"/>
      <c r="CM26" s="66"/>
      <c r="CN26" s="66"/>
      <c r="CO26" s="66"/>
      <c r="CP26" s="66"/>
      <c r="CQ26" s="66"/>
      <c r="CR26" s="66"/>
      <c r="CS26" s="66"/>
      <c r="CT26" s="66"/>
      <c r="CU26" s="66"/>
      <c r="CV26" s="66"/>
      <c r="CW26" s="66"/>
      <c r="CX26" s="66"/>
      <c r="CY26" s="66"/>
      <c r="CZ26" s="66"/>
      <c r="DA26" s="66"/>
      <c r="DB26" s="66"/>
      <c r="DC26" s="66"/>
      <c r="DD26" s="66"/>
      <c r="DE26" s="66"/>
      <c r="DF26" s="66"/>
      <c r="DG26" s="66"/>
      <c r="DH26" s="66"/>
      <c r="DI26" s="66"/>
      <c r="DJ26" s="66"/>
      <c r="DK26" s="66"/>
      <c r="DL26" s="66"/>
      <c r="DM26" s="66"/>
      <c r="DN26" s="66"/>
      <c r="DO26" s="66"/>
      <c r="DP26" s="66"/>
      <c r="DQ26" s="66"/>
      <c r="DR26" s="66"/>
      <c r="DS26" s="66"/>
      <c r="DT26" s="66"/>
      <c r="DU26" s="66"/>
      <c r="DV26" s="66"/>
      <c r="DW26" s="66"/>
      <c r="DX26" s="66"/>
      <c r="DY26" s="66"/>
      <c r="DZ26" s="66"/>
      <c r="EA26" s="66"/>
      <c r="EB26" s="66"/>
      <c r="EC26" s="66"/>
      <c r="ED26" s="66"/>
      <c r="EE26" s="66"/>
      <c r="EF26" s="66"/>
      <c r="EG26" s="66"/>
      <c r="EH26" s="66"/>
      <c r="EI26" s="66"/>
      <c r="EJ26" s="66"/>
      <c r="EK26" s="66"/>
      <c r="EL26" s="66"/>
      <c r="EM26" s="66"/>
      <c r="EN26" s="66"/>
      <c r="EO26" s="66"/>
      <c r="EP26" s="66"/>
      <c r="EQ26" s="66"/>
      <c r="ER26" s="66"/>
      <c r="ES26" s="66"/>
      <c r="ET26" s="66"/>
      <c r="EU26" s="66"/>
      <c r="EV26" s="66"/>
      <c r="EW26" s="66"/>
      <c r="EX26" s="66"/>
      <c r="EY26" s="66"/>
      <c r="EZ26" s="66"/>
      <c r="FA26" s="66"/>
      <c r="FB26" s="66"/>
      <c r="FC26" s="66"/>
      <c r="FD26" s="66"/>
      <c r="FE26" s="66"/>
      <c r="FF26" s="66"/>
      <c r="FG26" s="66"/>
      <c r="FH26" s="66"/>
      <c r="FI26" s="66"/>
      <c r="FJ26" s="66"/>
      <c r="FK26" s="66"/>
      <c r="FL26" s="66"/>
      <c r="FM26" s="66"/>
      <c r="FN26" s="66"/>
      <c r="FO26" s="66"/>
      <c r="FP26" s="66"/>
      <c r="FQ26" s="66"/>
      <c r="FR26" s="66"/>
      <c r="FS26" s="66"/>
      <c r="FT26" s="66"/>
      <c r="FU26" s="66"/>
      <c r="FV26" s="66"/>
      <c r="FW26" s="66"/>
      <c r="FX26" s="66"/>
      <c r="FY26" s="66"/>
      <c r="FZ26" s="66"/>
      <c r="GA26" s="66"/>
      <c r="GB26" s="66"/>
      <c r="GC26" s="66"/>
      <c r="GD26" s="66"/>
      <c r="GE26" s="66"/>
      <c r="GF26" s="66"/>
      <c r="GG26" s="66"/>
      <c r="GH26" s="66"/>
      <c r="GI26" s="66"/>
      <c r="GJ26" s="66"/>
      <c r="GK26" s="66"/>
      <c r="GL26" s="66"/>
      <c r="GM26" s="66"/>
      <c r="GN26" s="66"/>
      <c r="GO26" s="66"/>
      <c r="GP26" s="66"/>
      <c r="GQ26" s="66"/>
      <c r="GR26" s="66"/>
      <c r="GS26" s="66"/>
      <c r="GT26" s="66"/>
      <c r="GU26" s="66"/>
      <c r="GV26" s="66"/>
      <c r="GW26" s="66"/>
      <c r="GX26" s="66"/>
      <c r="GY26" s="66"/>
      <c r="GZ26" s="66"/>
      <c r="HA26" s="66"/>
      <c r="HB26" s="66"/>
      <c r="HC26" s="66"/>
      <c r="HD26" s="66"/>
      <c r="HE26" s="66"/>
      <c r="HF26" s="66"/>
      <c r="HG26" s="66"/>
      <c r="HH26" s="66"/>
      <c r="HI26" s="66"/>
      <c r="HJ26" s="66"/>
      <c r="HK26" s="66"/>
      <c r="HL26" s="66"/>
      <c r="HM26" s="66"/>
      <c r="HN26" s="66"/>
      <c r="HO26" s="66"/>
      <c r="HP26" s="66"/>
      <c r="HQ26" s="66"/>
      <c r="HR26" s="66"/>
      <c r="HS26" s="66"/>
      <c r="HT26" s="66"/>
      <c r="HU26" s="66"/>
      <c r="HV26" s="66"/>
      <c r="HW26" s="66"/>
      <c r="HX26" s="66"/>
      <c r="HY26" s="66"/>
      <c r="HZ26" s="66"/>
      <c r="IA26" s="66"/>
      <c r="IB26" s="66"/>
      <c r="IC26" s="66"/>
      <c r="ID26" s="66"/>
      <c r="IE26" s="66"/>
      <c r="IF26" s="66"/>
      <c r="IG26" s="66"/>
    </row>
    <row r="27" spans="1:241" s="67" customFormat="1" ht="16.350000000000001" customHeight="1" x14ac:dyDescent="0.3">
      <c r="A27" s="55">
        <v>20</v>
      </c>
      <c r="B27" s="55"/>
      <c r="C27" s="55">
        <v>12</v>
      </c>
      <c r="D27" s="57" t="s">
        <v>26</v>
      </c>
      <c r="E27" s="58" t="s">
        <v>62</v>
      </c>
      <c r="F27" s="171">
        <v>38649</v>
      </c>
      <c r="G27" s="59" t="s">
        <v>13</v>
      </c>
      <c r="H27" s="57" t="s">
        <v>90</v>
      </c>
      <c r="I27" s="60">
        <f t="shared" si="1"/>
        <v>775</v>
      </c>
      <c r="J27" s="61">
        <v>8.42</v>
      </c>
      <c r="K27" s="62">
        <v>0.16800000000000001</v>
      </c>
      <c r="L27" s="63"/>
      <c r="M27" s="62"/>
      <c r="N27" s="64" t="str">
        <f t="shared" si="2"/>
        <v>II A</v>
      </c>
      <c r="O27" s="65" t="s">
        <v>14</v>
      </c>
      <c r="P27" s="175">
        <v>8.4190000000000005</v>
      </c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66"/>
      <c r="BP27" s="66"/>
      <c r="BQ27" s="66"/>
      <c r="BR27" s="66"/>
      <c r="BS27" s="66"/>
      <c r="BT27" s="66"/>
      <c r="BU27" s="66"/>
      <c r="BV27" s="66"/>
      <c r="BW27" s="66"/>
      <c r="BX27" s="66"/>
      <c r="BY27" s="66"/>
      <c r="BZ27" s="66"/>
      <c r="CA27" s="66"/>
      <c r="CB27" s="66"/>
      <c r="CC27" s="66"/>
      <c r="CD27" s="66"/>
      <c r="CE27" s="66"/>
      <c r="CF27" s="66"/>
      <c r="CG27" s="66"/>
      <c r="CH27" s="66"/>
      <c r="CI27" s="66"/>
      <c r="CJ27" s="66"/>
      <c r="CK27" s="66"/>
      <c r="CL27" s="66"/>
      <c r="CM27" s="66"/>
      <c r="CN27" s="66"/>
      <c r="CO27" s="66"/>
      <c r="CP27" s="66"/>
      <c r="CQ27" s="66"/>
      <c r="CR27" s="66"/>
      <c r="CS27" s="66"/>
      <c r="CT27" s="66"/>
      <c r="CU27" s="66"/>
      <c r="CV27" s="66"/>
      <c r="CW27" s="66"/>
      <c r="CX27" s="66"/>
      <c r="CY27" s="66"/>
      <c r="CZ27" s="66"/>
      <c r="DA27" s="66"/>
      <c r="DB27" s="66"/>
      <c r="DC27" s="66"/>
      <c r="DD27" s="66"/>
      <c r="DE27" s="66"/>
      <c r="DF27" s="66"/>
      <c r="DG27" s="66"/>
      <c r="DH27" s="66"/>
      <c r="DI27" s="66"/>
      <c r="DJ27" s="66"/>
      <c r="DK27" s="66"/>
      <c r="DL27" s="66"/>
      <c r="DM27" s="66"/>
      <c r="DN27" s="66"/>
      <c r="DO27" s="66"/>
      <c r="DP27" s="66"/>
      <c r="DQ27" s="66"/>
      <c r="DR27" s="66"/>
      <c r="DS27" s="66"/>
      <c r="DT27" s="66"/>
      <c r="DU27" s="66"/>
      <c r="DV27" s="66"/>
      <c r="DW27" s="66"/>
      <c r="DX27" s="66"/>
      <c r="DY27" s="66"/>
      <c r="DZ27" s="66"/>
      <c r="EA27" s="66"/>
      <c r="EB27" s="66"/>
      <c r="EC27" s="66"/>
      <c r="ED27" s="66"/>
      <c r="EE27" s="66"/>
      <c r="EF27" s="66"/>
      <c r="EG27" s="66"/>
      <c r="EH27" s="66"/>
      <c r="EI27" s="66"/>
      <c r="EJ27" s="66"/>
      <c r="EK27" s="66"/>
      <c r="EL27" s="66"/>
      <c r="EM27" s="66"/>
      <c r="EN27" s="66"/>
      <c r="EO27" s="66"/>
      <c r="EP27" s="66"/>
      <c r="EQ27" s="66"/>
      <c r="ER27" s="66"/>
      <c r="ES27" s="66"/>
      <c r="ET27" s="66"/>
      <c r="EU27" s="66"/>
      <c r="EV27" s="66"/>
      <c r="EW27" s="66"/>
      <c r="EX27" s="66"/>
      <c r="EY27" s="66"/>
      <c r="EZ27" s="66"/>
      <c r="FA27" s="66"/>
      <c r="FB27" s="66"/>
      <c r="FC27" s="66"/>
      <c r="FD27" s="66"/>
      <c r="FE27" s="66"/>
      <c r="FF27" s="66"/>
      <c r="FG27" s="66"/>
      <c r="FH27" s="66"/>
      <c r="FI27" s="66"/>
      <c r="FJ27" s="66"/>
      <c r="FK27" s="66"/>
      <c r="FL27" s="66"/>
      <c r="FM27" s="66"/>
      <c r="FN27" s="66"/>
      <c r="FO27" s="66"/>
      <c r="FP27" s="66"/>
      <c r="FQ27" s="66"/>
      <c r="FR27" s="66"/>
      <c r="FS27" s="66"/>
      <c r="FT27" s="66"/>
      <c r="FU27" s="66"/>
      <c r="FV27" s="66"/>
      <c r="FW27" s="66"/>
      <c r="FX27" s="66"/>
      <c r="FY27" s="66"/>
      <c r="FZ27" s="66"/>
      <c r="GA27" s="66"/>
      <c r="GB27" s="66"/>
      <c r="GC27" s="66"/>
      <c r="GD27" s="66"/>
      <c r="GE27" s="66"/>
      <c r="GF27" s="66"/>
      <c r="GG27" s="66"/>
      <c r="GH27" s="66"/>
      <c r="GI27" s="66"/>
      <c r="GJ27" s="66"/>
      <c r="GK27" s="66"/>
      <c r="GL27" s="66"/>
      <c r="GM27" s="66"/>
      <c r="GN27" s="66"/>
      <c r="GO27" s="66"/>
      <c r="GP27" s="66"/>
      <c r="GQ27" s="66"/>
      <c r="GR27" s="66"/>
      <c r="GS27" s="66"/>
      <c r="GT27" s="66"/>
      <c r="GU27" s="66"/>
      <c r="GV27" s="66"/>
      <c r="GW27" s="66"/>
      <c r="GX27" s="66"/>
      <c r="GY27" s="66"/>
      <c r="GZ27" s="66"/>
      <c r="HA27" s="66"/>
      <c r="HB27" s="66"/>
      <c r="HC27" s="66"/>
      <c r="HD27" s="66"/>
      <c r="HE27" s="66"/>
      <c r="HF27" s="66"/>
      <c r="HG27" s="66"/>
      <c r="HH27" s="66"/>
      <c r="HI27" s="66"/>
      <c r="HJ27" s="66"/>
      <c r="HK27" s="66"/>
      <c r="HL27" s="66"/>
      <c r="HM27" s="66"/>
      <c r="HN27" s="66"/>
      <c r="HO27" s="66"/>
      <c r="HP27" s="66"/>
      <c r="HQ27" s="66"/>
      <c r="HR27" s="66"/>
      <c r="HS27" s="66"/>
      <c r="HT27" s="66"/>
      <c r="HU27" s="66"/>
      <c r="HV27" s="66"/>
      <c r="HW27" s="66"/>
      <c r="HX27" s="66"/>
      <c r="HY27" s="66"/>
      <c r="HZ27" s="66"/>
      <c r="IA27" s="66"/>
      <c r="IB27" s="66"/>
      <c r="IC27" s="66"/>
      <c r="ID27" s="66"/>
      <c r="IE27" s="66"/>
      <c r="IF27" s="66"/>
      <c r="IG27" s="66"/>
    </row>
    <row r="28" spans="1:241" s="67" customFormat="1" ht="16.350000000000001" customHeight="1" x14ac:dyDescent="0.3">
      <c r="A28" s="55">
        <v>21</v>
      </c>
      <c r="B28" s="55"/>
      <c r="C28" s="55"/>
      <c r="D28" s="57" t="s">
        <v>130</v>
      </c>
      <c r="E28" s="58" t="s">
        <v>131</v>
      </c>
      <c r="F28" s="171">
        <v>28920</v>
      </c>
      <c r="G28" s="59" t="s">
        <v>92</v>
      </c>
      <c r="H28" s="57"/>
      <c r="I28" s="60">
        <f t="shared" si="1"/>
        <v>766</v>
      </c>
      <c r="J28" s="61">
        <v>8.4499999999999993</v>
      </c>
      <c r="K28" s="62">
        <v>0.17299999999999999</v>
      </c>
      <c r="L28" s="63"/>
      <c r="M28" s="62"/>
      <c r="N28" s="64" t="str">
        <f t="shared" si="2"/>
        <v>III A</v>
      </c>
      <c r="O28" s="65" t="s">
        <v>268</v>
      </c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  <c r="CC28" s="66"/>
      <c r="CD28" s="66"/>
      <c r="CE28" s="66"/>
      <c r="CF28" s="66"/>
      <c r="CG28" s="66"/>
      <c r="CH28" s="66"/>
      <c r="CI28" s="66"/>
      <c r="CJ28" s="66"/>
      <c r="CK28" s="66"/>
      <c r="CL28" s="66"/>
      <c r="CM28" s="66"/>
      <c r="CN28" s="66"/>
      <c r="CO28" s="66"/>
      <c r="CP28" s="66"/>
      <c r="CQ28" s="66"/>
      <c r="CR28" s="66"/>
      <c r="CS28" s="66"/>
      <c r="CT28" s="66"/>
      <c r="CU28" s="66"/>
      <c r="CV28" s="66"/>
      <c r="CW28" s="66"/>
      <c r="CX28" s="66"/>
      <c r="CY28" s="66"/>
      <c r="CZ28" s="66"/>
      <c r="DA28" s="66"/>
      <c r="DB28" s="66"/>
      <c r="DC28" s="66"/>
      <c r="DD28" s="66"/>
      <c r="DE28" s="66"/>
      <c r="DF28" s="66"/>
      <c r="DG28" s="66"/>
      <c r="DH28" s="66"/>
      <c r="DI28" s="66"/>
      <c r="DJ28" s="66"/>
      <c r="DK28" s="66"/>
      <c r="DL28" s="66"/>
      <c r="DM28" s="66"/>
      <c r="DN28" s="66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66"/>
      <c r="EG28" s="66"/>
      <c r="EH28" s="66"/>
      <c r="EI28" s="66"/>
      <c r="EJ28" s="66"/>
      <c r="EK28" s="66"/>
      <c r="EL28" s="66"/>
      <c r="EM28" s="66"/>
      <c r="EN28" s="66"/>
      <c r="EO28" s="66"/>
      <c r="EP28" s="66"/>
      <c r="EQ28" s="66"/>
      <c r="ER28" s="66"/>
      <c r="ES28" s="66"/>
      <c r="ET28" s="66"/>
      <c r="EU28" s="66"/>
      <c r="EV28" s="66"/>
      <c r="EW28" s="66"/>
      <c r="EX28" s="66"/>
      <c r="EY28" s="66"/>
      <c r="EZ28" s="66"/>
      <c r="FA28" s="66"/>
      <c r="FB28" s="66"/>
      <c r="FC28" s="66"/>
      <c r="FD28" s="66"/>
      <c r="FE28" s="66"/>
      <c r="FF28" s="66"/>
      <c r="FG28" s="66"/>
      <c r="FH28" s="66"/>
      <c r="FI28" s="66"/>
      <c r="FJ28" s="66"/>
      <c r="FK28" s="66"/>
      <c r="FL28" s="66"/>
      <c r="FM28" s="66"/>
      <c r="FN28" s="66"/>
      <c r="FO28" s="66"/>
      <c r="FP28" s="66"/>
      <c r="FQ28" s="66"/>
      <c r="FR28" s="66"/>
      <c r="FS28" s="66"/>
      <c r="FT28" s="66"/>
      <c r="FU28" s="66"/>
      <c r="FV28" s="66"/>
      <c r="FW28" s="66"/>
      <c r="FX28" s="66"/>
      <c r="FY28" s="66"/>
      <c r="FZ28" s="66"/>
      <c r="GA28" s="66"/>
      <c r="GB28" s="66"/>
      <c r="GC28" s="66"/>
      <c r="GD28" s="66"/>
      <c r="GE28" s="66"/>
      <c r="GF28" s="66"/>
      <c r="GG28" s="66"/>
      <c r="GH28" s="66"/>
      <c r="GI28" s="66"/>
      <c r="GJ28" s="66"/>
      <c r="GK28" s="66"/>
      <c r="GL28" s="66"/>
      <c r="GM28" s="66"/>
      <c r="GN28" s="66"/>
      <c r="GO28" s="66"/>
      <c r="GP28" s="66"/>
      <c r="GQ28" s="66"/>
      <c r="GR28" s="66"/>
      <c r="GS28" s="66"/>
      <c r="GT28" s="66"/>
      <c r="GU28" s="66"/>
      <c r="GV28" s="66"/>
      <c r="GW28" s="66"/>
      <c r="GX28" s="66"/>
      <c r="GY28" s="66"/>
      <c r="GZ28" s="66"/>
      <c r="HA28" s="66"/>
      <c r="HB28" s="66"/>
      <c r="HC28" s="66"/>
      <c r="HD28" s="66"/>
      <c r="HE28" s="66"/>
      <c r="HF28" s="66"/>
      <c r="HG28" s="66"/>
      <c r="HH28" s="66"/>
      <c r="HI28" s="66"/>
      <c r="HJ28" s="66"/>
      <c r="HK28" s="66"/>
      <c r="HL28" s="66"/>
      <c r="HM28" s="66"/>
      <c r="HN28" s="66"/>
      <c r="HO28" s="66"/>
      <c r="HP28" s="66"/>
      <c r="HQ28" s="66"/>
      <c r="HR28" s="66"/>
      <c r="HS28" s="66"/>
      <c r="HT28" s="66"/>
      <c r="HU28" s="66"/>
      <c r="HV28" s="66"/>
      <c r="HW28" s="66"/>
      <c r="HX28" s="66"/>
      <c r="HY28" s="66"/>
      <c r="HZ28" s="66"/>
      <c r="IA28" s="66"/>
      <c r="IB28" s="66"/>
      <c r="IC28" s="66"/>
      <c r="ID28" s="66"/>
      <c r="IE28" s="66"/>
      <c r="IF28" s="66"/>
      <c r="IG28" s="66"/>
    </row>
    <row r="29" spans="1:241" s="67" customFormat="1" ht="16.350000000000001" customHeight="1" x14ac:dyDescent="0.3">
      <c r="A29" s="55">
        <v>22</v>
      </c>
      <c r="B29" s="55"/>
      <c r="C29" s="55">
        <v>13</v>
      </c>
      <c r="D29" s="57" t="s">
        <v>108</v>
      </c>
      <c r="E29" s="58" t="s">
        <v>30</v>
      </c>
      <c r="F29" s="171">
        <v>38486</v>
      </c>
      <c r="G29" s="59" t="s">
        <v>13</v>
      </c>
      <c r="H29" s="57" t="s">
        <v>217</v>
      </c>
      <c r="I29" s="60">
        <f t="shared" si="1"/>
        <v>742</v>
      </c>
      <c r="J29" s="61">
        <v>8.5399999999999991</v>
      </c>
      <c r="K29" s="62">
        <v>0.157</v>
      </c>
      <c r="L29" s="63"/>
      <c r="M29" s="62"/>
      <c r="N29" s="64" t="str">
        <f t="shared" si="2"/>
        <v>III A</v>
      </c>
      <c r="O29" s="65" t="s">
        <v>106</v>
      </c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6"/>
      <c r="ET29" s="66"/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6"/>
      <c r="FF29" s="66"/>
      <c r="FG29" s="66"/>
      <c r="FH29" s="66"/>
      <c r="FI29" s="66"/>
      <c r="FJ29" s="66"/>
      <c r="FK29" s="66"/>
      <c r="FL29" s="66"/>
      <c r="FM29" s="66"/>
      <c r="FN29" s="66"/>
      <c r="FO29" s="66"/>
      <c r="FP29" s="66"/>
      <c r="FQ29" s="66"/>
      <c r="FR29" s="66"/>
      <c r="FS29" s="66"/>
      <c r="FT29" s="66"/>
      <c r="FU29" s="66"/>
      <c r="FV29" s="66"/>
      <c r="FW29" s="66"/>
      <c r="FX29" s="66"/>
      <c r="FY29" s="66"/>
      <c r="FZ29" s="66"/>
      <c r="GA29" s="66"/>
      <c r="GB29" s="66"/>
      <c r="GC29" s="66"/>
      <c r="GD29" s="66"/>
      <c r="GE29" s="66"/>
      <c r="GF29" s="66"/>
      <c r="GG29" s="66"/>
      <c r="GH29" s="66"/>
      <c r="GI29" s="66"/>
      <c r="GJ29" s="66"/>
      <c r="GK29" s="66"/>
      <c r="GL29" s="66"/>
      <c r="GM29" s="66"/>
      <c r="GN29" s="66"/>
      <c r="GO29" s="66"/>
      <c r="GP29" s="66"/>
      <c r="GQ29" s="66"/>
      <c r="GR29" s="66"/>
      <c r="GS29" s="66"/>
      <c r="GT29" s="66"/>
      <c r="GU29" s="66"/>
      <c r="GV29" s="66"/>
      <c r="GW29" s="66"/>
      <c r="GX29" s="66"/>
      <c r="GY29" s="66"/>
      <c r="GZ29" s="66"/>
      <c r="HA29" s="66"/>
      <c r="HB29" s="66"/>
      <c r="HC29" s="66"/>
      <c r="HD29" s="66"/>
      <c r="HE29" s="66"/>
      <c r="HF29" s="66"/>
      <c r="HG29" s="66"/>
      <c r="HH29" s="66"/>
      <c r="HI29" s="66"/>
      <c r="HJ29" s="66"/>
      <c r="HK29" s="66"/>
      <c r="HL29" s="66"/>
      <c r="HM29" s="66"/>
      <c r="HN29" s="66"/>
      <c r="HO29" s="66"/>
      <c r="HP29" s="66"/>
      <c r="HQ29" s="66"/>
      <c r="HR29" s="66"/>
      <c r="HS29" s="66"/>
      <c r="HT29" s="66"/>
      <c r="HU29" s="66"/>
      <c r="HV29" s="66"/>
      <c r="HW29" s="66"/>
      <c r="HX29" s="66"/>
      <c r="HY29" s="66"/>
      <c r="HZ29" s="66"/>
      <c r="IA29" s="66"/>
      <c r="IB29" s="66"/>
      <c r="IC29" s="66"/>
      <c r="ID29" s="66"/>
      <c r="IE29" s="66"/>
      <c r="IF29" s="66"/>
      <c r="IG29" s="66"/>
    </row>
    <row r="30" spans="1:241" s="67" customFormat="1" ht="16.350000000000001" customHeight="1" x14ac:dyDescent="0.3">
      <c r="A30" s="55">
        <v>23</v>
      </c>
      <c r="B30" s="55">
        <v>5</v>
      </c>
      <c r="C30" s="55"/>
      <c r="D30" s="57" t="s">
        <v>446</v>
      </c>
      <c r="E30" s="58" t="s">
        <v>447</v>
      </c>
      <c r="F30" s="171">
        <v>39924</v>
      </c>
      <c r="G30" s="59" t="s">
        <v>468</v>
      </c>
      <c r="H30" s="57"/>
      <c r="I30" s="60">
        <f t="shared" si="1"/>
        <v>673</v>
      </c>
      <c r="J30" s="61">
        <v>8.8000000000000007</v>
      </c>
      <c r="K30" s="62">
        <v>0.23300000000000001</v>
      </c>
      <c r="L30" s="63">
        <v>8.73</v>
      </c>
      <c r="M30" s="62">
        <v>0.17899999999999999</v>
      </c>
      <c r="N30" s="64" t="str">
        <f t="shared" si="2"/>
        <v>III A</v>
      </c>
      <c r="O30" s="65" t="s">
        <v>448</v>
      </c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6"/>
      <c r="ET30" s="66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6"/>
      <c r="FF30" s="66"/>
      <c r="FG30" s="66"/>
      <c r="FH30" s="66"/>
      <c r="FI30" s="66"/>
      <c r="FJ30" s="66"/>
      <c r="FK30" s="66"/>
      <c r="FL30" s="66"/>
      <c r="FM30" s="66"/>
      <c r="FN30" s="66"/>
      <c r="FO30" s="66"/>
      <c r="FP30" s="66"/>
      <c r="FQ30" s="66"/>
      <c r="FR30" s="66"/>
      <c r="FS30" s="66"/>
      <c r="FT30" s="66"/>
      <c r="FU30" s="66"/>
      <c r="FV30" s="66"/>
      <c r="FW30" s="66"/>
      <c r="FX30" s="66"/>
      <c r="FY30" s="66"/>
      <c r="FZ30" s="66"/>
      <c r="GA30" s="66"/>
      <c r="GB30" s="66"/>
      <c r="GC30" s="66"/>
      <c r="GD30" s="66"/>
      <c r="GE30" s="66"/>
      <c r="GF30" s="66"/>
      <c r="GG30" s="66"/>
      <c r="GH30" s="66"/>
      <c r="GI30" s="66"/>
      <c r="GJ30" s="66"/>
      <c r="GK30" s="66"/>
      <c r="GL30" s="66"/>
      <c r="GM30" s="66"/>
      <c r="GN30" s="66"/>
      <c r="GO30" s="66"/>
      <c r="GP30" s="66"/>
      <c r="GQ30" s="66"/>
      <c r="GR30" s="66"/>
      <c r="GS30" s="66"/>
      <c r="GT30" s="66"/>
      <c r="GU30" s="66"/>
      <c r="GV30" s="66"/>
      <c r="GW30" s="66"/>
      <c r="GX30" s="66"/>
      <c r="GY30" s="66"/>
      <c r="GZ30" s="66"/>
      <c r="HA30" s="66"/>
      <c r="HB30" s="66"/>
      <c r="HC30" s="66"/>
      <c r="HD30" s="66"/>
      <c r="HE30" s="66"/>
      <c r="HF30" s="66"/>
      <c r="HG30" s="66"/>
      <c r="HH30" s="66"/>
      <c r="HI30" s="66"/>
      <c r="HJ30" s="66"/>
      <c r="HK30" s="66"/>
      <c r="HL30" s="66"/>
      <c r="HM30" s="66"/>
      <c r="HN30" s="66"/>
      <c r="HO30" s="66"/>
      <c r="HP30" s="66"/>
      <c r="HQ30" s="66"/>
      <c r="HR30" s="66"/>
      <c r="HS30" s="66"/>
      <c r="HT30" s="66"/>
      <c r="HU30" s="66"/>
      <c r="HV30" s="66"/>
      <c r="HW30" s="66"/>
      <c r="HX30" s="66"/>
      <c r="HY30" s="66"/>
      <c r="HZ30" s="66"/>
      <c r="IA30" s="66"/>
      <c r="IB30" s="66"/>
      <c r="IC30" s="66"/>
      <c r="ID30" s="66"/>
      <c r="IE30" s="66"/>
      <c r="IF30" s="66"/>
      <c r="IG30" s="66"/>
    </row>
    <row r="31" spans="1:241" s="67" customFormat="1" ht="16.350000000000001" customHeight="1" x14ac:dyDescent="0.3">
      <c r="A31" s="55">
        <v>24</v>
      </c>
      <c r="B31" s="55">
        <v>6</v>
      </c>
      <c r="C31" s="55"/>
      <c r="D31" s="57" t="s">
        <v>427</v>
      </c>
      <c r="E31" s="58" t="s">
        <v>428</v>
      </c>
      <c r="F31" s="171">
        <v>39878</v>
      </c>
      <c r="G31" s="59" t="s">
        <v>429</v>
      </c>
      <c r="H31" s="57"/>
      <c r="I31" s="60">
        <f t="shared" si="1"/>
        <v>780</v>
      </c>
      <c r="J31" s="61">
        <v>8.4</v>
      </c>
      <c r="K31" s="62">
        <v>0.21299999999999999</v>
      </c>
      <c r="L31" s="63" t="s">
        <v>471</v>
      </c>
      <c r="M31" s="62"/>
      <c r="N31" s="64" t="str">
        <f t="shared" si="2"/>
        <v>II A</v>
      </c>
      <c r="O31" s="65" t="s">
        <v>430</v>
      </c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  <c r="EH31" s="66"/>
      <c r="EI31" s="66"/>
      <c r="EJ31" s="66"/>
      <c r="EK31" s="66"/>
      <c r="EL31" s="66"/>
      <c r="EM31" s="66"/>
      <c r="EN31" s="66"/>
      <c r="EO31" s="66"/>
      <c r="EP31" s="66"/>
      <c r="EQ31" s="66"/>
      <c r="ER31" s="66"/>
      <c r="ES31" s="66"/>
      <c r="ET31" s="66"/>
      <c r="EU31" s="66"/>
      <c r="EV31" s="66"/>
      <c r="EW31" s="66"/>
      <c r="EX31" s="66"/>
      <c r="EY31" s="66"/>
      <c r="EZ31" s="66"/>
      <c r="FA31" s="66"/>
      <c r="FB31" s="66"/>
      <c r="FC31" s="66"/>
      <c r="FD31" s="66"/>
      <c r="FE31" s="66"/>
      <c r="FF31" s="66"/>
      <c r="FG31" s="66"/>
      <c r="FH31" s="66"/>
      <c r="FI31" s="66"/>
      <c r="FJ31" s="66"/>
      <c r="FK31" s="66"/>
      <c r="FL31" s="66"/>
      <c r="FM31" s="66"/>
      <c r="FN31" s="66"/>
      <c r="FO31" s="66"/>
      <c r="FP31" s="66"/>
      <c r="FQ31" s="66"/>
      <c r="FR31" s="66"/>
      <c r="FS31" s="66"/>
      <c r="FT31" s="66"/>
      <c r="FU31" s="66"/>
      <c r="FV31" s="66"/>
      <c r="FW31" s="66"/>
      <c r="FX31" s="66"/>
      <c r="FY31" s="66"/>
      <c r="FZ31" s="66"/>
      <c r="GA31" s="66"/>
      <c r="GB31" s="66"/>
      <c r="GC31" s="66"/>
      <c r="GD31" s="66"/>
      <c r="GE31" s="66"/>
      <c r="GF31" s="66"/>
      <c r="GG31" s="66"/>
      <c r="GH31" s="66"/>
      <c r="GI31" s="66"/>
      <c r="GJ31" s="66"/>
      <c r="GK31" s="66"/>
      <c r="GL31" s="66"/>
      <c r="GM31" s="66"/>
      <c r="GN31" s="66"/>
      <c r="GO31" s="66"/>
      <c r="GP31" s="66"/>
      <c r="GQ31" s="66"/>
      <c r="GR31" s="66"/>
      <c r="GS31" s="66"/>
      <c r="GT31" s="66"/>
      <c r="GU31" s="66"/>
      <c r="GV31" s="66"/>
      <c r="GW31" s="66"/>
      <c r="GX31" s="66"/>
      <c r="GY31" s="66"/>
      <c r="GZ31" s="66"/>
      <c r="HA31" s="66"/>
      <c r="HB31" s="66"/>
      <c r="HC31" s="66"/>
      <c r="HD31" s="66"/>
      <c r="HE31" s="66"/>
      <c r="HF31" s="66"/>
      <c r="HG31" s="66"/>
      <c r="HH31" s="66"/>
      <c r="HI31" s="66"/>
      <c r="HJ31" s="66"/>
      <c r="HK31" s="66"/>
      <c r="HL31" s="66"/>
      <c r="HM31" s="66"/>
      <c r="HN31" s="66"/>
      <c r="HO31" s="66"/>
      <c r="HP31" s="66"/>
      <c r="HQ31" s="66"/>
      <c r="HR31" s="66"/>
      <c r="HS31" s="66"/>
      <c r="HT31" s="66"/>
      <c r="HU31" s="66"/>
      <c r="HV31" s="66"/>
      <c r="HW31" s="66"/>
      <c r="HX31" s="66"/>
      <c r="HY31" s="66"/>
      <c r="HZ31" s="66"/>
      <c r="IA31" s="66"/>
      <c r="IB31" s="66"/>
      <c r="IC31" s="66"/>
      <c r="ID31" s="66"/>
      <c r="IE31" s="66"/>
      <c r="IF31" s="66"/>
      <c r="IG31" s="66"/>
    </row>
    <row r="32" spans="1:241" s="67" customFormat="1" ht="16.350000000000001" customHeight="1" x14ac:dyDescent="0.3">
      <c r="A32" s="55">
        <v>25</v>
      </c>
      <c r="B32" s="55">
        <v>7</v>
      </c>
      <c r="C32" s="55"/>
      <c r="D32" s="57" t="s">
        <v>44</v>
      </c>
      <c r="E32" s="58" t="s">
        <v>386</v>
      </c>
      <c r="F32" s="171">
        <v>39645</v>
      </c>
      <c r="G32" s="59" t="s">
        <v>13</v>
      </c>
      <c r="H32" s="57"/>
      <c r="I32" s="60">
        <f t="shared" si="1"/>
        <v>675</v>
      </c>
      <c r="J32" s="61">
        <v>8.7899999999999991</v>
      </c>
      <c r="K32" s="62">
        <v>0.30599999999999999</v>
      </c>
      <c r="L32" s="63" t="s">
        <v>471</v>
      </c>
      <c r="M32" s="62"/>
      <c r="N32" s="64" t="str">
        <f t="shared" si="2"/>
        <v>III A</v>
      </c>
      <c r="O32" s="65" t="s">
        <v>23</v>
      </c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66"/>
      <c r="BP32" s="66"/>
      <c r="BQ32" s="66"/>
      <c r="BR32" s="66"/>
      <c r="BS32" s="66"/>
      <c r="BT32" s="66"/>
      <c r="BU32" s="66"/>
      <c r="BV32" s="66"/>
      <c r="BW32" s="66"/>
      <c r="BX32" s="66"/>
      <c r="BY32" s="66"/>
      <c r="BZ32" s="66"/>
      <c r="CA32" s="66"/>
      <c r="CB32" s="66"/>
      <c r="CC32" s="66"/>
      <c r="CD32" s="66"/>
      <c r="CE32" s="66"/>
      <c r="CF32" s="66"/>
      <c r="CG32" s="66"/>
      <c r="CH32" s="66"/>
      <c r="CI32" s="66"/>
      <c r="CJ32" s="66"/>
      <c r="CK32" s="66"/>
      <c r="CL32" s="66"/>
      <c r="CM32" s="66"/>
      <c r="CN32" s="66"/>
      <c r="CO32" s="66"/>
      <c r="CP32" s="66"/>
      <c r="CQ32" s="66"/>
      <c r="CR32" s="66"/>
      <c r="CS32" s="66"/>
      <c r="CT32" s="66"/>
      <c r="CU32" s="66"/>
      <c r="CV32" s="66"/>
      <c r="CW32" s="66"/>
      <c r="CX32" s="66"/>
      <c r="CY32" s="66"/>
      <c r="CZ32" s="66"/>
      <c r="DA32" s="66"/>
      <c r="DB32" s="66"/>
      <c r="DC32" s="66"/>
      <c r="DD32" s="66"/>
      <c r="DE32" s="66"/>
      <c r="DF32" s="66"/>
      <c r="DG32" s="66"/>
      <c r="DH32" s="66"/>
      <c r="DI32" s="66"/>
      <c r="DJ32" s="66"/>
      <c r="DK32" s="66"/>
      <c r="DL32" s="66"/>
      <c r="DM32" s="66"/>
      <c r="DN32" s="66"/>
      <c r="DO32" s="66"/>
      <c r="DP32" s="66"/>
      <c r="DQ32" s="66"/>
      <c r="DR32" s="66"/>
      <c r="DS32" s="66"/>
      <c r="DT32" s="66"/>
      <c r="DU32" s="66"/>
      <c r="DV32" s="66"/>
      <c r="DW32" s="66"/>
      <c r="DX32" s="66"/>
      <c r="DY32" s="66"/>
      <c r="DZ32" s="66"/>
      <c r="EA32" s="66"/>
      <c r="EB32" s="66"/>
      <c r="EC32" s="66"/>
      <c r="ED32" s="66"/>
      <c r="EE32" s="66"/>
      <c r="EF32" s="66"/>
      <c r="EG32" s="66"/>
      <c r="EH32" s="66"/>
      <c r="EI32" s="66"/>
      <c r="EJ32" s="66"/>
      <c r="EK32" s="66"/>
      <c r="EL32" s="66"/>
      <c r="EM32" s="66"/>
      <c r="EN32" s="66"/>
      <c r="EO32" s="66"/>
      <c r="EP32" s="66"/>
      <c r="EQ32" s="66"/>
      <c r="ER32" s="66"/>
      <c r="ES32" s="66"/>
      <c r="ET32" s="66"/>
      <c r="EU32" s="66"/>
      <c r="EV32" s="66"/>
      <c r="EW32" s="66"/>
      <c r="EX32" s="66"/>
      <c r="EY32" s="66"/>
      <c r="EZ32" s="66"/>
      <c r="FA32" s="66"/>
      <c r="FB32" s="66"/>
      <c r="FC32" s="66"/>
      <c r="FD32" s="66"/>
      <c r="FE32" s="66"/>
      <c r="FF32" s="66"/>
      <c r="FG32" s="66"/>
      <c r="FH32" s="66"/>
      <c r="FI32" s="66"/>
      <c r="FJ32" s="66"/>
      <c r="FK32" s="66"/>
      <c r="FL32" s="66"/>
      <c r="FM32" s="66"/>
      <c r="FN32" s="66"/>
      <c r="FO32" s="66"/>
      <c r="FP32" s="66"/>
      <c r="FQ32" s="66"/>
      <c r="FR32" s="66"/>
      <c r="FS32" s="66"/>
      <c r="FT32" s="66"/>
      <c r="FU32" s="66"/>
      <c r="FV32" s="66"/>
      <c r="FW32" s="66"/>
      <c r="FX32" s="66"/>
      <c r="FY32" s="66"/>
      <c r="FZ32" s="66"/>
      <c r="GA32" s="66"/>
      <c r="GB32" s="66"/>
      <c r="GC32" s="66"/>
      <c r="GD32" s="66"/>
      <c r="GE32" s="66"/>
      <c r="GF32" s="66"/>
      <c r="GG32" s="66"/>
      <c r="GH32" s="66"/>
      <c r="GI32" s="66"/>
      <c r="GJ32" s="66"/>
      <c r="GK32" s="66"/>
      <c r="GL32" s="66"/>
      <c r="GM32" s="66"/>
      <c r="GN32" s="66"/>
      <c r="GO32" s="66"/>
      <c r="GP32" s="66"/>
      <c r="GQ32" s="66"/>
      <c r="GR32" s="66"/>
      <c r="GS32" s="66"/>
      <c r="GT32" s="66"/>
      <c r="GU32" s="66"/>
      <c r="GV32" s="66"/>
      <c r="GW32" s="66"/>
      <c r="GX32" s="66"/>
      <c r="GY32" s="66"/>
      <c r="GZ32" s="66"/>
      <c r="HA32" s="66"/>
      <c r="HB32" s="66"/>
      <c r="HC32" s="66"/>
      <c r="HD32" s="66"/>
      <c r="HE32" s="66"/>
      <c r="HF32" s="66"/>
      <c r="HG32" s="66"/>
      <c r="HH32" s="66"/>
      <c r="HI32" s="66"/>
      <c r="HJ32" s="66"/>
      <c r="HK32" s="66"/>
      <c r="HL32" s="66"/>
      <c r="HM32" s="66"/>
      <c r="HN32" s="66"/>
      <c r="HO32" s="66"/>
      <c r="HP32" s="66"/>
      <c r="HQ32" s="66"/>
      <c r="HR32" s="66"/>
      <c r="HS32" s="66"/>
      <c r="HT32" s="66"/>
      <c r="HU32" s="66"/>
      <c r="HV32" s="66"/>
      <c r="HW32" s="66"/>
      <c r="HX32" s="66"/>
      <c r="HY32" s="66"/>
      <c r="HZ32" s="66"/>
      <c r="IA32" s="66"/>
      <c r="IB32" s="66"/>
      <c r="IC32" s="66"/>
      <c r="ID32" s="66"/>
      <c r="IE32" s="66"/>
      <c r="IF32" s="66"/>
      <c r="IG32" s="66"/>
    </row>
    <row r="33" spans="1:243" s="67" customFormat="1" ht="16.350000000000001" customHeight="1" x14ac:dyDescent="0.3">
      <c r="A33" s="55">
        <v>26</v>
      </c>
      <c r="B33" s="55">
        <v>8</v>
      </c>
      <c r="C33" s="55"/>
      <c r="D33" s="57" t="s">
        <v>232</v>
      </c>
      <c r="E33" s="58" t="s">
        <v>248</v>
      </c>
      <c r="F33" s="171">
        <v>40235</v>
      </c>
      <c r="G33" s="59" t="s">
        <v>13</v>
      </c>
      <c r="H33" s="57"/>
      <c r="I33" s="60">
        <f t="shared" si="1"/>
        <v>662</v>
      </c>
      <c r="J33" s="61">
        <v>8.84</v>
      </c>
      <c r="K33" s="62">
        <v>0.16600000000000001</v>
      </c>
      <c r="L33" s="63" t="s">
        <v>471</v>
      </c>
      <c r="M33" s="62"/>
      <c r="N33" s="64" t="str">
        <f t="shared" si="2"/>
        <v>III A</v>
      </c>
      <c r="O33" s="65" t="s">
        <v>14</v>
      </c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66"/>
      <c r="BP33" s="66"/>
      <c r="BQ33" s="66"/>
      <c r="BR33" s="66"/>
      <c r="BS33" s="66"/>
      <c r="BT33" s="66"/>
      <c r="BU33" s="66"/>
      <c r="BV33" s="66"/>
      <c r="BW33" s="66"/>
      <c r="BX33" s="66"/>
      <c r="BY33" s="66"/>
      <c r="BZ33" s="66"/>
      <c r="CA33" s="66"/>
      <c r="CB33" s="66"/>
      <c r="CC33" s="66"/>
      <c r="CD33" s="66"/>
      <c r="CE33" s="66"/>
      <c r="CF33" s="66"/>
      <c r="CG33" s="66"/>
      <c r="CH33" s="66"/>
      <c r="CI33" s="66"/>
      <c r="CJ33" s="66"/>
      <c r="CK33" s="66"/>
      <c r="CL33" s="66"/>
      <c r="CM33" s="66"/>
      <c r="CN33" s="66"/>
      <c r="CO33" s="66"/>
      <c r="CP33" s="66"/>
      <c r="CQ33" s="66"/>
      <c r="CR33" s="66"/>
      <c r="CS33" s="66"/>
      <c r="CT33" s="66"/>
      <c r="CU33" s="66"/>
      <c r="CV33" s="66"/>
      <c r="CW33" s="66"/>
      <c r="CX33" s="66"/>
      <c r="CY33" s="66"/>
      <c r="CZ33" s="66"/>
      <c r="DA33" s="66"/>
      <c r="DB33" s="66"/>
      <c r="DC33" s="66"/>
      <c r="DD33" s="66"/>
      <c r="DE33" s="66"/>
      <c r="DF33" s="66"/>
      <c r="DG33" s="66"/>
      <c r="DH33" s="66"/>
      <c r="DI33" s="66"/>
      <c r="DJ33" s="66"/>
      <c r="DK33" s="66"/>
      <c r="DL33" s="66"/>
      <c r="DM33" s="66"/>
      <c r="DN33" s="66"/>
      <c r="DO33" s="66"/>
      <c r="DP33" s="66"/>
      <c r="DQ33" s="66"/>
      <c r="DR33" s="66"/>
      <c r="DS33" s="66"/>
      <c r="DT33" s="66"/>
      <c r="DU33" s="66"/>
      <c r="DV33" s="66"/>
      <c r="DW33" s="66"/>
      <c r="DX33" s="66"/>
      <c r="DY33" s="66"/>
      <c r="DZ33" s="66"/>
      <c r="EA33" s="66"/>
      <c r="EB33" s="66"/>
      <c r="EC33" s="66"/>
      <c r="ED33" s="66"/>
      <c r="EE33" s="66"/>
      <c r="EF33" s="66"/>
      <c r="EG33" s="66"/>
      <c r="EH33" s="66"/>
      <c r="EI33" s="66"/>
      <c r="EJ33" s="66"/>
      <c r="EK33" s="66"/>
      <c r="EL33" s="66"/>
      <c r="EM33" s="66"/>
      <c r="EN33" s="66"/>
      <c r="EO33" s="66"/>
      <c r="EP33" s="66"/>
      <c r="EQ33" s="66"/>
      <c r="ER33" s="66"/>
      <c r="ES33" s="66"/>
      <c r="ET33" s="66"/>
      <c r="EU33" s="66"/>
      <c r="EV33" s="66"/>
      <c r="EW33" s="66"/>
      <c r="EX33" s="66"/>
      <c r="EY33" s="66"/>
      <c r="EZ33" s="66"/>
      <c r="FA33" s="66"/>
      <c r="FB33" s="66"/>
      <c r="FC33" s="66"/>
      <c r="FD33" s="66"/>
      <c r="FE33" s="66"/>
      <c r="FF33" s="66"/>
      <c r="FG33" s="66"/>
      <c r="FH33" s="66"/>
      <c r="FI33" s="66"/>
      <c r="FJ33" s="66"/>
      <c r="FK33" s="66"/>
      <c r="FL33" s="66"/>
      <c r="FM33" s="66"/>
      <c r="FN33" s="66"/>
      <c r="FO33" s="66"/>
      <c r="FP33" s="66"/>
      <c r="FQ33" s="66"/>
      <c r="FR33" s="66"/>
      <c r="FS33" s="66"/>
      <c r="FT33" s="66"/>
      <c r="FU33" s="66"/>
      <c r="FV33" s="66"/>
      <c r="FW33" s="66"/>
      <c r="FX33" s="66"/>
      <c r="FY33" s="66"/>
      <c r="FZ33" s="66"/>
      <c r="GA33" s="66"/>
      <c r="GB33" s="66"/>
      <c r="GC33" s="66"/>
      <c r="GD33" s="66"/>
      <c r="GE33" s="66"/>
      <c r="GF33" s="66"/>
      <c r="GG33" s="66"/>
      <c r="GH33" s="66"/>
      <c r="GI33" s="66"/>
      <c r="GJ33" s="66"/>
      <c r="GK33" s="66"/>
      <c r="GL33" s="66"/>
      <c r="GM33" s="66"/>
      <c r="GN33" s="66"/>
      <c r="GO33" s="66"/>
      <c r="GP33" s="66"/>
      <c r="GQ33" s="66"/>
      <c r="GR33" s="66"/>
      <c r="GS33" s="66"/>
      <c r="GT33" s="66"/>
      <c r="GU33" s="66"/>
      <c r="GV33" s="66"/>
      <c r="GW33" s="66"/>
      <c r="GX33" s="66"/>
      <c r="GY33" s="66"/>
      <c r="GZ33" s="66"/>
      <c r="HA33" s="66"/>
      <c r="HB33" s="66"/>
      <c r="HC33" s="66"/>
      <c r="HD33" s="66"/>
      <c r="HE33" s="66"/>
      <c r="HF33" s="66"/>
      <c r="HG33" s="66"/>
      <c r="HH33" s="66"/>
      <c r="HI33" s="66"/>
      <c r="HJ33" s="66"/>
      <c r="HK33" s="66"/>
      <c r="HL33" s="66"/>
      <c r="HM33" s="66"/>
      <c r="HN33" s="66"/>
      <c r="HO33" s="66"/>
      <c r="HP33" s="66"/>
      <c r="HQ33" s="66"/>
      <c r="HR33" s="66"/>
      <c r="HS33" s="66"/>
      <c r="HT33" s="66"/>
      <c r="HU33" s="66"/>
      <c r="HV33" s="66"/>
      <c r="HW33" s="66"/>
      <c r="HX33" s="66"/>
      <c r="HY33" s="66"/>
      <c r="HZ33" s="66"/>
      <c r="IA33" s="66"/>
      <c r="IB33" s="66"/>
      <c r="IC33" s="66"/>
      <c r="ID33" s="66"/>
      <c r="IE33" s="66"/>
      <c r="IF33" s="66"/>
      <c r="IG33" s="66"/>
    </row>
    <row r="34" spans="1:243" s="67" customFormat="1" ht="16.350000000000001" customHeight="1" x14ac:dyDescent="0.3">
      <c r="A34" s="55">
        <v>27</v>
      </c>
      <c r="B34" s="55">
        <v>9</v>
      </c>
      <c r="C34" s="55"/>
      <c r="D34" s="57" t="s">
        <v>246</v>
      </c>
      <c r="E34" s="58" t="s">
        <v>247</v>
      </c>
      <c r="F34" s="171">
        <v>40388</v>
      </c>
      <c r="G34" s="59" t="s">
        <v>13</v>
      </c>
      <c r="H34" s="57"/>
      <c r="I34" s="60">
        <f t="shared" si="1"/>
        <v>662</v>
      </c>
      <c r="J34" s="61">
        <v>8.84</v>
      </c>
      <c r="K34" s="62">
        <v>0.21299999999999999</v>
      </c>
      <c r="L34" s="63"/>
      <c r="M34" s="62"/>
      <c r="N34" s="64" t="str">
        <f t="shared" si="2"/>
        <v>III A</v>
      </c>
      <c r="O34" s="65" t="s">
        <v>14</v>
      </c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  <c r="BF34" s="66"/>
      <c r="BG34" s="66"/>
      <c r="BH34" s="66"/>
      <c r="BI34" s="66"/>
      <c r="BJ34" s="66"/>
      <c r="BK34" s="66"/>
      <c r="BL34" s="66"/>
      <c r="BM34" s="66"/>
      <c r="BN34" s="66"/>
      <c r="BO34" s="66"/>
      <c r="BP34" s="66"/>
      <c r="BQ34" s="66"/>
      <c r="BR34" s="66"/>
      <c r="BS34" s="66"/>
      <c r="BT34" s="66"/>
      <c r="BU34" s="66"/>
      <c r="BV34" s="66"/>
      <c r="BW34" s="66"/>
      <c r="BX34" s="66"/>
      <c r="BY34" s="66"/>
      <c r="BZ34" s="66"/>
      <c r="CA34" s="66"/>
      <c r="CB34" s="66"/>
      <c r="CC34" s="66"/>
      <c r="CD34" s="66"/>
      <c r="CE34" s="66"/>
      <c r="CF34" s="66"/>
      <c r="CG34" s="66"/>
      <c r="CH34" s="66"/>
      <c r="CI34" s="66"/>
      <c r="CJ34" s="66"/>
      <c r="CK34" s="66"/>
      <c r="CL34" s="66"/>
      <c r="CM34" s="66"/>
      <c r="CN34" s="66"/>
      <c r="CO34" s="66"/>
      <c r="CP34" s="66"/>
      <c r="CQ34" s="66"/>
      <c r="CR34" s="66"/>
      <c r="CS34" s="66"/>
      <c r="CT34" s="66"/>
      <c r="CU34" s="66"/>
      <c r="CV34" s="66"/>
      <c r="CW34" s="66"/>
      <c r="CX34" s="66"/>
      <c r="CY34" s="66"/>
      <c r="CZ34" s="66"/>
      <c r="DA34" s="66"/>
      <c r="DB34" s="66"/>
      <c r="DC34" s="66"/>
      <c r="DD34" s="66"/>
      <c r="DE34" s="66"/>
      <c r="DF34" s="66"/>
      <c r="DG34" s="66"/>
      <c r="DH34" s="66"/>
      <c r="DI34" s="66"/>
      <c r="DJ34" s="66"/>
      <c r="DK34" s="66"/>
      <c r="DL34" s="66"/>
      <c r="DM34" s="66"/>
      <c r="DN34" s="66"/>
      <c r="DO34" s="66"/>
      <c r="DP34" s="66"/>
      <c r="DQ34" s="66"/>
      <c r="DR34" s="66"/>
      <c r="DS34" s="66"/>
      <c r="DT34" s="66"/>
      <c r="DU34" s="66"/>
      <c r="DV34" s="66"/>
      <c r="DW34" s="66"/>
      <c r="DX34" s="66"/>
      <c r="DY34" s="66"/>
      <c r="DZ34" s="66"/>
      <c r="EA34" s="66"/>
      <c r="EB34" s="66"/>
      <c r="EC34" s="66"/>
      <c r="ED34" s="66"/>
      <c r="EE34" s="66"/>
      <c r="EF34" s="66"/>
      <c r="EG34" s="66"/>
      <c r="EH34" s="66"/>
      <c r="EI34" s="66"/>
      <c r="EJ34" s="66"/>
      <c r="EK34" s="66"/>
      <c r="EL34" s="66"/>
      <c r="EM34" s="66"/>
      <c r="EN34" s="66"/>
      <c r="EO34" s="66"/>
      <c r="EP34" s="66"/>
      <c r="EQ34" s="66"/>
      <c r="ER34" s="66"/>
      <c r="ES34" s="66"/>
      <c r="ET34" s="66"/>
      <c r="EU34" s="66"/>
      <c r="EV34" s="66"/>
      <c r="EW34" s="66"/>
      <c r="EX34" s="66"/>
      <c r="EY34" s="66"/>
      <c r="EZ34" s="66"/>
      <c r="FA34" s="66"/>
      <c r="FB34" s="66"/>
      <c r="FC34" s="66"/>
      <c r="FD34" s="66"/>
      <c r="FE34" s="66"/>
      <c r="FF34" s="66"/>
      <c r="FG34" s="66"/>
      <c r="FH34" s="66"/>
      <c r="FI34" s="66"/>
      <c r="FJ34" s="66"/>
      <c r="FK34" s="66"/>
      <c r="FL34" s="66"/>
      <c r="FM34" s="66"/>
      <c r="FN34" s="66"/>
      <c r="FO34" s="66"/>
      <c r="FP34" s="66"/>
      <c r="FQ34" s="66"/>
      <c r="FR34" s="66"/>
      <c r="FS34" s="66"/>
      <c r="FT34" s="66"/>
      <c r="FU34" s="66"/>
      <c r="FV34" s="66"/>
      <c r="FW34" s="66"/>
      <c r="FX34" s="66"/>
      <c r="FY34" s="66"/>
      <c r="FZ34" s="66"/>
      <c r="GA34" s="66"/>
      <c r="GB34" s="66"/>
      <c r="GC34" s="66"/>
      <c r="GD34" s="66"/>
      <c r="GE34" s="66"/>
      <c r="GF34" s="66"/>
      <c r="GG34" s="66"/>
      <c r="GH34" s="66"/>
      <c r="GI34" s="66"/>
      <c r="GJ34" s="66"/>
      <c r="GK34" s="66"/>
      <c r="GL34" s="66"/>
      <c r="GM34" s="66"/>
      <c r="GN34" s="66"/>
      <c r="GO34" s="66"/>
      <c r="GP34" s="66"/>
      <c r="GQ34" s="66"/>
      <c r="GR34" s="66"/>
      <c r="GS34" s="66"/>
      <c r="GT34" s="66"/>
      <c r="GU34" s="66"/>
      <c r="GV34" s="66"/>
      <c r="GW34" s="66"/>
      <c r="GX34" s="66"/>
      <c r="GY34" s="66"/>
      <c r="GZ34" s="66"/>
      <c r="HA34" s="66"/>
      <c r="HB34" s="66"/>
      <c r="HC34" s="66"/>
      <c r="HD34" s="66"/>
      <c r="HE34" s="66"/>
      <c r="HF34" s="66"/>
      <c r="HG34" s="66"/>
      <c r="HH34" s="66"/>
      <c r="HI34" s="66"/>
      <c r="HJ34" s="66"/>
      <c r="HK34" s="66"/>
      <c r="HL34" s="66"/>
      <c r="HM34" s="66"/>
      <c r="HN34" s="66"/>
      <c r="HO34" s="66"/>
      <c r="HP34" s="66"/>
      <c r="HQ34" s="66"/>
      <c r="HR34" s="66"/>
      <c r="HS34" s="66"/>
      <c r="HT34" s="66"/>
      <c r="HU34" s="66"/>
      <c r="HV34" s="66"/>
      <c r="HW34" s="66"/>
      <c r="HX34" s="66"/>
      <c r="HY34" s="66"/>
      <c r="HZ34" s="66"/>
      <c r="IA34" s="66"/>
      <c r="IB34" s="66"/>
      <c r="IC34" s="66"/>
      <c r="ID34" s="66"/>
      <c r="IE34" s="66"/>
      <c r="IF34" s="66"/>
      <c r="IG34" s="66"/>
    </row>
    <row r="35" spans="1:243" s="67" customFormat="1" ht="16.350000000000001" customHeight="1" x14ac:dyDescent="0.3">
      <c r="A35" s="55">
        <v>28</v>
      </c>
      <c r="B35" s="55">
        <v>10</v>
      </c>
      <c r="C35" s="55"/>
      <c r="D35" s="57" t="s">
        <v>321</v>
      </c>
      <c r="E35" s="58" t="s">
        <v>322</v>
      </c>
      <c r="F35" s="171">
        <v>40279</v>
      </c>
      <c r="G35" s="59" t="s">
        <v>13</v>
      </c>
      <c r="H35" s="57"/>
      <c r="I35" s="60">
        <f t="shared" si="1"/>
        <v>637</v>
      </c>
      <c r="J35" s="61">
        <v>8.94</v>
      </c>
      <c r="K35" s="62">
        <v>0.217</v>
      </c>
      <c r="L35" s="63"/>
      <c r="M35" s="62"/>
      <c r="N35" s="64" t="str">
        <f t="shared" si="2"/>
        <v>III A</v>
      </c>
      <c r="O35" s="65" t="s">
        <v>14</v>
      </c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  <c r="CC35" s="66"/>
      <c r="CD35" s="66"/>
      <c r="CE35" s="66"/>
      <c r="CF35" s="66"/>
      <c r="CG35" s="66"/>
      <c r="CH35" s="66"/>
      <c r="CI35" s="66"/>
      <c r="CJ35" s="66"/>
      <c r="CK35" s="66"/>
      <c r="CL35" s="66"/>
      <c r="CM35" s="66"/>
      <c r="CN35" s="66"/>
      <c r="CO35" s="66"/>
      <c r="CP35" s="66"/>
      <c r="CQ35" s="66"/>
      <c r="CR35" s="66"/>
      <c r="CS35" s="66"/>
      <c r="CT35" s="66"/>
      <c r="CU35" s="66"/>
      <c r="CV35" s="66"/>
      <c r="CW35" s="66"/>
      <c r="CX35" s="66"/>
      <c r="CY35" s="66"/>
      <c r="CZ35" s="66"/>
      <c r="DA35" s="66"/>
      <c r="DB35" s="66"/>
      <c r="DC35" s="66"/>
      <c r="DD35" s="66"/>
      <c r="DE35" s="66"/>
      <c r="DF35" s="66"/>
      <c r="DG35" s="66"/>
      <c r="DH35" s="66"/>
      <c r="DI35" s="66"/>
      <c r="DJ35" s="66"/>
      <c r="DK35" s="66"/>
      <c r="DL35" s="66"/>
      <c r="DM35" s="66"/>
      <c r="DN35" s="66"/>
      <c r="DO35" s="66"/>
      <c r="DP35" s="66"/>
      <c r="DQ35" s="66"/>
      <c r="DR35" s="66"/>
      <c r="DS35" s="66"/>
      <c r="DT35" s="66"/>
      <c r="DU35" s="66"/>
      <c r="DV35" s="66"/>
      <c r="DW35" s="66"/>
      <c r="DX35" s="66"/>
      <c r="DY35" s="66"/>
      <c r="DZ35" s="66"/>
      <c r="EA35" s="66"/>
      <c r="EB35" s="66"/>
      <c r="EC35" s="66"/>
      <c r="ED35" s="66"/>
      <c r="EE35" s="66"/>
      <c r="EF35" s="66"/>
      <c r="EG35" s="66"/>
      <c r="EH35" s="66"/>
      <c r="EI35" s="66"/>
      <c r="EJ35" s="66"/>
      <c r="EK35" s="66"/>
      <c r="EL35" s="66"/>
      <c r="EM35" s="66"/>
      <c r="EN35" s="66"/>
      <c r="EO35" s="66"/>
      <c r="EP35" s="66"/>
      <c r="EQ35" s="66"/>
      <c r="ER35" s="66"/>
      <c r="ES35" s="66"/>
      <c r="ET35" s="66"/>
      <c r="EU35" s="66"/>
      <c r="EV35" s="66"/>
      <c r="EW35" s="66"/>
      <c r="EX35" s="66"/>
      <c r="EY35" s="66"/>
      <c r="EZ35" s="66"/>
      <c r="FA35" s="66"/>
      <c r="FB35" s="66"/>
      <c r="FC35" s="66"/>
      <c r="FD35" s="66"/>
      <c r="FE35" s="66"/>
      <c r="FF35" s="66"/>
      <c r="FG35" s="66"/>
      <c r="FH35" s="66"/>
      <c r="FI35" s="66"/>
      <c r="FJ35" s="66"/>
      <c r="FK35" s="66"/>
      <c r="FL35" s="66"/>
      <c r="FM35" s="66"/>
      <c r="FN35" s="66"/>
      <c r="FO35" s="66"/>
      <c r="FP35" s="66"/>
      <c r="FQ35" s="66"/>
      <c r="FR35" s="66"/>
      <c r="FS35" s="66"/>
      <c r="FT35" s="66"/>
      <c r="FU35" s="66"/>
      <c r="FV35" s="66"/>
      <c r="FW35" s="66"/>
      <c r="FX35" s="66"/>
      <c r="FY35" s="66"/>
      <c r="FZ35" s="66"/>
      <c r="GA35" s="66"/>
      <c r="GB35" s="66"/>
      <c r="GC35" s="66"/>
      <c r="GD35" s="66"/>
      <c r="GE35" s="66"/>
      <c r="GF35" s="66"/>
      <c r="GG35" s="66"/>
      <c r="GH35" s="66"/>
      <c r="GI35" s="66"/>
      <c r="GJ35" s="66"/>
      <c r="GK35" s="66"/>
      <c r="GL35" s="66"/>
      <c r="GM35" s="66"/>
      <c r="GN35" s="66"/>
      <c r="GO35" s="66"/>
      <c r="GP35" s="66"/>
      <c r="GQ35" s="66"/>
      <c r="GR35" s="66"/>
      <c r="GS35" s="66"/>
      <c r="GT35" s="66"/>
      <c r="GU35" s="66"/>
      <c r="GV35" s="66"/>
      <c r="GW35" s="66"/>
      <c r="GX35" s="66"/>
      <c r="GY35" s="66"/>
      <c r="GZ35" s="66"/>
      <c r="HA35" s="66"/>
      <c r="HB35" s="66"/>
      <c r="HC35" s="66"/>
      <c r="HD35" s="66"/>
      <c r="HE35" s="66"/>
      <c r="HF35" s="66"/>
      <c r="HG35" s="66"/>
      <c r="HH35" s="66"/>
      <c r="HI35" s="66"/>
      <c r="HJ35" s="66"/>
      <c r="HK35" s="66"/>
      <c r="HL35" s="66"/>
      <c r="HM35" s="66"/>
      <c r="HN35" s="66"/>
      <c r="HO35" s="66"/>
      <c r="HP35" s="66"/>
      <c r="HQ35" s="66"/>
      <c r="HR35" s="66"/>
      <c r="HS35" s="66"/>
      <c r="HT35" s="66"/>
      <c r="HU35" s="66"/>
      <c r="HV35" s="66"/>
      <c r="HW35" s="66"/>
      <c r="HX35" s="66"/>
      <c r="HY35" s="66"/>
      <c r="HZ35" s="66"/>
      <c r="IA35" s="66"/>
      <c r="IB35" s="66"/>
      <c r="IC35" s="66"/>
      <c r="ID35" s="66"/>
      <c r="IE35" s="66"/>
      <c r="IF35" s="66"/>
      <c r="IG35" s="66"/>
    </row>
    <row r="36" spans="1:243" s="67" customFormat="1" ht="16.350000000000001" customHeight="1" x14ac:dyDescent="0.3">
      <c r="A36" s="55">
        <v>29</v>
      </c>
      <c r="B36" s="55">
        <v>11</v>
      </c>
      <c r="C36" s="55"/>
      <c r="D36" s="57" t="s">
        <v>374</v>
      </c>
      <c r="E36" s="58" t="s">
        <v>375</v>
      </c>
      <c r="F36" s="171">
        <v>39528</v>
      </c>
      <c r="G36" s="59" t="s">
        <v>13</v>
      </c>
      <c r="H36" s="57"/>
      <c r="I36" s="60">
        <f t="shared" si="1"/>
        <v>634</v>
      </c>
      <c r="J36" s="61">
        <v>8.9499999999999993</v>
      </c>
      <c r="K36" s="62">
        <v>0.27</v>
      </c>
      <c r="L36" s="63"/>
      <c r="M36" s="62"/>
      <c r="N36" s="64" t="str">
        <f t="shared" si="2"/>
        <v>III A</v>
      </c>
      <c r="O36" s="65" t="s">
        <v>66</v>
      </c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66"/>
      <c r="BP36" s="66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  <c r="CC36" s="66"/>
      <c r="CD36" s="66"/>
      <c r="CE36" s="66"/>
      <c r="CF36" s="66"/>
      <c r="CG36" s="66"/>
      <c r="CH36" s="66"/>
      <c r="CI36" s="66"/>
      <c r="CJ36" s="66"/>
      <c r="CK36" s="66"/>
      <c r="CL36" s="66"/>
      <c r="CM36" s="66"/>
      <c r="CN36" s="66"/>
      <c r="CO36" s="66"/>
      <c r="CP36" s="66"/>
      <c r="CQ36" s="66"/>
      <c r="CR36" s="66"/>
      <c r="CS36" s="66"/>
      <c r="CT36" s="66"/>
      <c r="CU36" s="66"/>
      <c r="CV36" s="66"/>
      <c r="CW36" s="66"/>
      <c r="CX36" s="66"/>
      <c r="CY36" s="66"/>
      <c r="CZ36" s="66"/>
      <c r="DA36" s="66"/>
      <c r="DB36" s="66"/>
      <c r="DC36" s="66"/>
      <c r="DD36" s="66"/>
      <c r="DE36" s="66"/>
      <c r="DF36" s="66"/>
      <c r="DG36" s="66"/>
      <c r="DH36" s="66"/>
      <c r="DI36" s="66"/>
      <c r="DJ36" s="66"/>
      <c r="DK36" s="66"/>
      <c r="DL36" s="66"/>
      <c r="DM36" s="66"/>
      <c r="DN36" s="66"/>
      <c r="DO36" s="66"/>
      <c r="DP36" s="66"/>
      <c r="DQ36" s="66"/>
      <c r="DR36" s="66"/>
      <c r="DS36" s="66"/>
      <c r="DT36" s="66"/>
      <c r="DU36" s="66"/>
      <c r="DV36" s="66"/>
      <c r="DW36" s="66"/>
      <c r="DX36" s="66"/>
      <c r="DY36" s="66"/>
      <c r="DZ36" s="66"/>
      <c r="EA36" s="66"/>
      <c r="EB36" s="66"/>
      <c r="EC36" s="66"/>
      <c r="ED36" s="66"/>
      <c r="EE36" s="66"/>
      <c r="EF36" s="66"/>
      <c r="EG36" s="66"/>
      <c r="EH36" s="66"/>
      <c r="EI36" s="66"/>
      <c r="EJ36" s="66"/>
      <c r="EK36" s="66"/>
      <c r="EL36" s="66"/>
      <c r="EM36" s="66"/>
      <c r="EN36" s="66"/>
      <c r="EO36" s="66"/>
      <c r="EP36" s="66"/>
      <c r="EQ36" s="66"/>
      <c r="ER36" s="66"/>
      <c r="ES36" s="66"/>
      <c r="ET36" s="66"/>
      <c r="EU36" s="66"/>
      <c r="EV36" s="66"/>
      <c r="EW36" s="66"/>
      <c r="EX36" s="66"/>
      <c r="EY36" s="66"/>
      <c r="EZ36" s="66"/>
      <c r="FA36" s="66"/>
      <c r="FB36" s="66"/>
      <c r="FC36" s="66"/>
      <c r="FD36" s="66"/>
      <c r="FE36" s="66"/>
      <c r="FF36" s="66"/>
      <c r="FG36" s="66"/>
      <c r="FH36" s="66"/>
      <c r="FI36" s="66"/>
      <c r="FJ36" s="66"/>
      <c r="FK36" s="66"/>
      <c r="FL36" s="66"/>
      <c r="FM36" s="66"/>
      <c r="FN36" s="66"/>
      <c r="FO36" s="66"/>
      <c r="FP36" s="66"/>
      <c r="FQ36" s="66"/>
      <c r="FR36" s="66"/>
      <c r="FS36" s="66"/>
      <c r="FT36" s="66"/>
      <c r="FU36" s="66"/>
      <c r="FV36" s="66"/>
      <c r="FW36" s="66"/>
      <c r="FX36" s="66"/>
      <c r="FY36" s="66"/>
      <c r="FZ36" s="66"/>
      <c r="GA36" s="66"/>
      <c r="GB36" s="66"/>
      <c r="GC36" s="66"/>
      <c r="GD36" s="66"/>
      <c r="GE36" s="66"/>
      <c r="GF36" s="66"/>
      <c r="GG36" s="66"/>
      <c r="GH36" s="66"/>
      <c r="GI36" s="66"/>
      <c r="GJ36" s="66"/>
      <c r="GK36" s="66"/>
      <c r="GL36" s="66"/>
      <c r="GM36" s="66"/>
      <c r="GN36" s="66"/>
      <c r="GO36" s="66"/>
      <c r="GP36" s="66"/>
      <c r="GQ36" s="66"/>
      <c r="GR36" s="66"/>
      <c r="GS36" s="66"/>
      <c r="GT36" s="66"/>
      <c r="GU36" s="66"/>
      <c r="GV36" s="66"/>
      <c r="GW36" s="66"/>
      <c r="GX36" s="66"/>
      <c r="GY36" s="66"/>
      <c r="GZ36" s="66"/>
      <c r="HA36" s="66"/>
      <c r="HB36" s="66"/>
      <c r="HC36" s="66"/>
      <c r="HD36" s="66"/>
      <c r="HE36" s="66"/>
      <c r="HF36" s="66"/>
      <c r="HG36" s="66"/>
      <c r="HH36" s="66"/>
      <c r="HI36" s="66"/>
      <c r="HJ36" s="66"/>
      <c r="HK36" s="66"/>
      <c r="HL36" s="66"/>
      <c r="HM36" s="66"/>
      <c r="HN36" s="66"/>
      <c r="HO36" s="66"/>
      <c r="HP36" s="66"/>
      <c r="HQ36" s="66"/>
      <c r="HR36" s="66"/>
      <c r="HS36" s="66"/>
      <c r="HT36" s="66"/>
      <c r="HU36" s="66"/>
      <c r="HV36" s="66"/>
      <c r="HW36" s="66"/>
      <c r="HX36" s="66"/>
      <c r="HY36" s="66"/>
      <c r="HZ36" s="66"/>
      <c r="IA36" s="66"/>
      <c r="IB36" s="66"/>
      <c r="IC36" s="66"/>
      <c r="ID36" s="66"/>
      <c r="IE36" s="66"/>
      <c r="IF36" s="66"/>
      <c r="IG36" s="66"/>
    </row>
    <row r="37" spans="1:243" s="67" customFormat="1" ht="16.350000000000001" customHeight="1" x14ac:dyDescent="0.3">
      <c r="A37" s="55">
        <v>30</v>
      </c>
      <c r="B37" s="55">
        <v>12</v>
      </c>
      <c r="C37" s="55"/>
      <c r="D37" s="57" t="s">
        <v>167</v>
      </c>
      <c r="E37" s="58" t="s">
        <v>168</v>
      </c>
      <c r="F37" s="171">
        <v>40045</v>
      </c>
      <c r="G37" s="59" t="s">
        <v>13</v>
      </c>
      <c r="H37" s="57"/>
      <c r="I37" s="60">
        <f t="shared" si="1"/>
        <v>592</v>
      </c>
      <c r="J37" s="61">
        <v>9.1199999999999992</v>
      </c>
      <c r="K37" s="62">
        <v>0.19500000000000001</v>
      </c>
      <c r="L37" s="63"/>
      <c r="M37" s="62"/>
      <c r="N37" s="64" t="str">
        <f t="shared" si="2"/>
        <v/>
      </c>
      <c r="O37" s="65" t="s">
        <v>32</v>
      </c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  <c r="CC37" s="66"/>
      <c r="CD37" s="66"/>
      <c r="CE37" s="66"/>
      <c r="CF37" s="66"/>
      <c r="CG37" s="66"/>
      <c r="CH37" s="66"/>
      <c r="CI37" s="66"/>
      <c r="CJ37" s="66"/>
      <c r="CK37" s="66"/>
      <c r="CL37" s="66"/>
      <c r="CM37" s="66"/>
      <c r="CN37" s="66"/>
      <c r="CO37" s="66"/>
      <c r="CP37" s="66"/>
      <c r="CQ37" s="66"/>
      <c r="CR37" s="66"/>
      <c r="CS37" s="66"/>
      <c r="CT37" s="66"/>
      <c r="CU37" s="66"/>
      <c r="CV37" s="66"/>
      <c r="CW37" s="66"/>
      <c r="CX37" s="66"/>
      <c r="CY37" s="66"/>
      <c r="CZ37" s="66"/>
      <c r="DA37" s="66"/>
      <c r="DB37" s="66"/>
      <c r="DC37" s="66"/>
      <c r="DD37" s="66"/>
      <c r="DE37" s="66"/>
      <c r="DF37" s="66"/>
      <c r="DG37" s="66"/>
      <c r="DH37" s="66"/>
      <c r="DI37" s="66"/>
      <c r="DJ37" s="66"/>
      <c r="DK37" s="66"/>
      <c r="DL37" s="66"/>
      <c r="DM37" s="66"/>
      <c r="DN37" s="66"/>
      <c r="DO37" s="66"/>
      <c r="DP37" s="66"/>
      <c r="DQ37" s="66"/>
      <c r="DR37" s="66"/>
      <c r="DS37" s="66"/>
      <c r="DT37" s="66"/>
      <c r="DU37" s="66"/>
      <c r="DV37" s="66"/>
      <c r="DW37" s="66"/>
      <c r="DX37" s="66"/>
      <c r="DY37" s="66"/>
      <c r="DZ37" s="66"/>
      <c r="EA37" s="66"/>
      <c r="EB37" s="66"/>
      <c r="EC37" s="66"/>
      <c r="ED37" s="66"/>
      <c r="EE37" s="66"/>
      <c r="EF37" s="66"/>
      <c r="EG37" s="66"/>
      <c r="EH37" s="66"/>
      <c r="EI37" s="66"/>
      <c r="EJ37" s="66"/>
      <c r="EK37" s="66"/>
      <c r="EL37" s="66"/>
      <c r="EM37" s="66"/>
      <c r="EN37" s="66"/>
      <c r="EO37" s="66"/>
      <c r="EP37" s="66"/>
      <c r="EQ37" s="66"/>
      <c r="ER37" s="66"/>
      <c r="ES37" s="66"/>
      <c r="ET37" s="66"/>
      <c r="EU37" s="66"/>
      <c r="EV37" s="66"/>
      <c r="EW37" s="66"/>
      <c r="EX37" s="66"/>
      <c r="EY37" s="66"/>
      <c r="EZ37" s="66"/>
      <c r="FA37" s="66"/>
      <c r="FB37" s="66"/>
      <c r="FC37" s="66"/>
      <c r="FD37" s="66"/>
      <c r="FE37" s="66"/>
      <c r="FF37" s="66"/>
      <c r="FG37" s="66"/>
      <c r="FH37" s="66"/>
      <c r="FI37" s="66"/>
      <c r="FJ37" s="66"/>
      <c r="FK37" s="66"/>
      <c r="FL37" s="66"/>
      <c r="FM37" s="66"/>
      <c r="FN37" s="66"/>
      <c r="FO37" s="66"/>
      <c r="FP37" s="66"/>
      <c r="FQ37" s="66"/>
      <c r="FR37" s="66"/>
      <c r="FS37" s="66"/>
      <c r="FT37" s="66"/>
      <c r="FU37" s="66"/>
      <c r="FV37" s="66"/>
      <c r="FW37" s="66"/>
      <c r="FX37" s="66"/>
      <c r="FY37" s="66"/>
      <c r="FZ37" s="66"/>
      <c r="GA37" s="66"/>
      <c r="GB37" s="66"/>
      <c r="GC37" s="66"/>
      <c r="GD37" s="66"/>
      <c r="GE37" s="66"/>
      <c r="GF37" s="66"/>
      <c r="GG37" s="66"/>
      <c r="GH37" s="66"/>
      <c r="GI37" s="66"/>
      <c r="GJ37" s="66"/>
      <c r="GK37" s="66"/>
      <c r="GL37" s="66"/>
      <c r="GM37" s="66"/>
      <c r="GN37" s="66"/>
      <c r="GO37" s="66"/>
      <c r="GP37" s="66"/>
      <c r="GQ37" s="66"/>
      <c r="GR37" s="66"/>
      <c r="GS37" s="66"/>
      <c r="GT37" s="66"/>
      <c r="GU37" s="66"/>
      <c r="GV37" s="66"/>
      <c r="GW37" s="66"/>
      <c r="GX37" s="66"/>
      <c r="GY37" s="66"/>
      <c r="GZ37" s="66"/>
      <c r="HA37" s="66"/>
      <c r="HB37" s="66"/>
      <c r="HC37" s="66"/>
      <c r="HD37" s="66"/>
      <c r="HE37" s="66"/>
      <c r="HF37" s="66"/>
      <c r="HG37" s="66"/>
      <c r="HH37" s="66"/>
      <c r="HI37" s="66"/>
      <c r="HJ37" s="66"/>
      <c r="HK37" s="66"/>
      <c r="HL37" s="66"/>
      <c r="HM37" s="66"/>
      <c r="HN37" s="66"/>
      <c r="HO37" s="66"/>
      <c r="HP37" s="66"/>
      <c r="HQ37" s="66"/>
      <c r="HR37" s="66"/>
      <c r="HS37" s="66"/>
      <c r="HT37" s="66"/>
      <c r="HU37" s="66"/>
      <c r="HV37" s="66"/>
      <c r="HW37" s="66"/>
      <c r="HX37" s="66"/>
      <c r="HY37" s="66"/>
      <c r="HZ37" s="66"/>
      <c r="IA37" s="66"/>
      <c r="IB37" s="66"/>
      <c r="IC37" s="66"/>
      <c r="ID37" s="66"/>
      <c r="IE37" s="66"/>
      <c r="IF37" s="66"/>
      <c r="IG37" s="66"/>
    </row>
    <row r="38" spans="1:243" s="67" customFormat="1" ht="16.350000000000001" customHeight="1" x14ac:dyDescent="0.3">
      <c r="A38" s="55">
        <v>31</v>
      </c>
      <c r="B38" s="55">
        <v>13</v>
      </c>
      <c r="C38" s="55"/>
      <c r="D38" s="57" t="s">
        <v>389</v>
      </c>
      <c r="E38" s="58" t="s">
        <v>390</v>
      </c>
      <c r="F38" s="171">
        <v>40041</v>
      </c>
      <c r="G38" s="59" t="s">
        <v>13</v>
      </c>
      <c r="H38" s="57"/>
      <c r="I38" s="60">
        <f t="shared" si="1"/>
        <v>561</v>
      </c>
      <c r="J38" s="61">
        <v>9.25</v>
      </c>
      <c r="K38" s="62">
        <v>0.35399999999999998</v>
      </c>
      <c r="L38" s="63"/>
      <c r="M38" s="62"/>
      <c r="N38" s="64" t="str">
        <f t="shared" si="2"/>
        <v/>
      </c>
      <c r="O38" s="65" t="s">
        <v>28</v>
      </c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66"/>
      <c r="BP38" s="66"/>
      <c r="BQ38" s="66"/>
      <c r="BR38" s="66"/>
      <c r="BS38" s="66"/>
      <c r="BT38" s="66"/>
      <c r="BU38" s="66"/>
      <c r="BV38" s="66"/>
      <c r="BW38" s="66"/>
      <c r="BX38" s="66"/>
      <c r="BY38" s="66"/>
      <c r="BZ38" s="66"/>
      <c r="CA38" s="66"/>
      <c r="CB38" s="66"/>
      <c r="CC38" s="66"/>
      <c r="CD38" s="66"/>
      <c r="CE38" s="66"/>
      <c r="CF38" s="66"/>
      <c r="CG38" s="66"/>
      <c r="CH38" s="66"/>
      <c r="CI38" s="66"/>
      <c r="CJ38" s="66"/>
      <c r="CK38" s="66"/>
      <c r="CL38" s="66"/>
      <c r="CM38" s="66"/>
      <c r="CN38" s="66"/>
      <c r="CO38" s="66"/>
      <c r="CP38" s="66"/>
      <c r="CQ38" s="66"/>
      <c r="CR38" s="66"/>
      <c r="CS38" s="66"/>
      <c r="CT38" s="66"/>
      <c r="CU38" s="66"/>
      <c r="CV38" s="66"/>
      <c r="CW38" s="66"/>
      <c r="CX38" s="66"/>
      <c r="CY38" s="66"/>
      <c r="CZ38" s="66"/>
      <c r="DA38" s="66"/>
      <c r="DB38" s="66"/>
      <c r="DC38" s="66"/>
      <c r="DD38" s="66"/>
      <c r="DE38" s="66"/>
      <c r="DF38" s="66"/>
      <c r="DG38" s="66"/>
      <c r="DH38" s="66"/>
      <c r="DI38" s="66"/>
      <c r="DJ38" s="66"/>
      <c r="DK38" s="66"/>
      <c r="DL38" s="66"/>
      <c r="DM38" s="66"/>
      <c r="DN38" s="66"/>
      <c r="DO38" s="66"/>
      <c r="DP38" s="66"/>
      <c r="DQ38" s="66"/>
      <c r="DR38" s="66"/>
      <c r="DS38" s="66"/>
      <c r="DT38" s="66"/>
      <c r="DU38" s="66"/>
      <c r="DV38" s="66"/>
      <c r="DW38" s="66"/>
      <c r="DX38" s="66"/>
      <c r="DY38" s="66"/>
      <c r="DZ38" s="66"/>
      <c r="EA38" s="66"/>
      <c r="EB38" s="66"/>
      <c r="EC38" s="66"/>
      <c r="ED38" s="66"/>
      <c r="EE38" s="66"/>
      <c r="EF38" s="66"/>
      <c r="EG38" s="66"/>
      <c r="EH38" s="66"/>
      <c r="EI38" s="66"/>
      <c r="EJ38" s="66"/>
      <c r="EK38" s="66"/>
      <c r="EL38" s="66"/>
      <c r="EM38" s="66"/>
      <c r="EN38" s="66"/>
      <c r="EO38" s="66"/>
      <c r="EP38" s="66"/>
      <c r="EQ38" s="66"/>
      <c r="ER38" s="66"/>
      <c r="ES38" s="66"/>
      <c r="ET38" s="66"/>
      <c r="EU38" s="66"/>
      <c r="EV38" s="66"/>
      <c r="EW38" s="66"/>
      <c r="EX38" s="66"/>
      <c r="EY38" s="66"/>
      <c r="EZ38" s="66"/>
      <c r="FA38" s="66"/>
      <c r="FB38" s="66"/>
      <c r="FC38" s="66"/>
      <c r="FD38" s="66"/>
      <c r="FE38" s="66"/>
      <c r="FF38" s="66"/>
      <c r="FG38" s="66"/>
      <c r="FH38" s="66"/>
      <c r="FI38" s="66"/>
      <c r="FJ38" s="66"/>
      <c r="FK38" s="66"/>
      <c r="FL38" s="66"/>
      <c r="FM38" s="66"/>
      <c r="FN38" s="66"/>
      <c r="FO38" s="66"/>
      <c r="FP38" s="66"/>
      <c r="FQ38" s="66"/>
      <c r="FR38" s="66"/>
      <c r="FS38" s="66"/>
      <c r="FT38" s="66"/>
      <c r="FU38" s="66"/>
      <c r="FV38" s="66"/>
      <c r="FW38" s="66"/>
      <c r="FX38" s="66"/>
      <c r="FY38" s="66"/>
      <c r="FZ38" s="66"/>
      <c r="GA38" s="66"/>
      <c r="GB38" s="66"/>
      <c r="GC38" s="66"/>
      <c r="GD38" s="66"/>
      <c r="GE38" s="66"/>
      <c r="GF38" s="66"/>
      <c r="GG38" s="66"/>
      <c r="GH38" s="66"/>
      <c r="GI38" s="66"/>
      <c r="GJ38" s="66"/>
      <c r="GK38" s="66"/>
      <c r="GL38" s="66"/>
      <c r="GM38" s="66"/>
      <c r="GN38" s="66"/>
      <c r="GO38" s="66"/>
      <c r="GP38" s="66"/>
      <c r="GQ38" s="66"/>
      <c r="GR38" s="66"/>
      <c r="GS38" s="66"/>
      <c r="GT38" s="66"/>
      <c r="GU38" s="66"/>
      <c r="GV38" s="66"/>
      <c r="GW38" s="66"/>
      <c r="GX38" s="66"/>
      <c r="GY38" s="66"/>
      <c r="GZ38" s="66"/>
      <c r="HA38" s="66"/>
      <c r="HB38" s="66"/>
      <c r="HC38" s="66"/>
      <c r="HD38" s="66"/>
      <c r="HE38" s="66"/>
      <c r="HF38" s="66"/>
      <c r="HG38" s="66"/>
      <c r="HH38" s="66"/>
      <c r="HI38" s="66"/>
      <c r="HJ38" s="66"/>
      <c r="HK38" s="66"/>
      <c r="HL38" s="66"/>
      <c r="HM38" s="66"/>
      <c r="HN38" s="66"/>
      <c r="HO38" s="66"/>
      <c r="HP38" s="66"/>
      <c r="HQ38" s="66"/>
      <c r="HR38" s="66"/>
      <c r="HS38" s="66"/>
      <c r="HT38" s="66"/>
      <c r="HU38" s="66"/>
      <c r="HV38" s="66"/>
      <c r="HW38" s="66"/>
      <c r="HX38" s="66"/>
      <c r="HY38" s="66"/>
      <c r="HZ38" s="66"/>
      <c r="IA38" s="66"/>
      <c r="IB38" s="66"/>
      <c r="IC38" s="66"/>
      <c r="ID38" s="66"/>
      <c r="IE38" s="66"/>
      <c r="IF38" s="66"/>
      <c r="IG38" s="66"/>
    </row>
    <row r="39" spans="1:243" s="67" customFormat="1" ht="16.350000000000001" customHeight="1" x14ac:dyDescent="0.3">
      <c r="A39" s="55">
        <v>32</v>
      </c>
      <c r="B39" s="55">
        <v>14</v>
      </c>
      <c r="C39" s="55"/>
      <c r="D39" s="57" t="s">
        <v>19</v>
      </c>
      <c r="E39" s="58" t="s">
        <v>304</v>
      </c>
      <c r="F39" s="171">
        <v>40471</v>
      </c>
      <c r="G39" s="59" t="s">
        <v>13</v>
      </c>
      <c r="H39" s="57"/>
      <c r="I39" s="60">
        <f t="shared" si="1"/>
        <v>473</v>
      </c>
      <c r="J39" s="61">
        <v>9.64</v>
      </c>
      <c r="K39" s="62">
        <v>0.54100000000000004</v>
      </c>
      <c r="L39" s="63"/>
      <c r="M39" s="62"/>
      <c r="N39" s="64" t="str">
        <f t="shared" si="2"/>
        <v/>
      </c>
      <c r="O39" s="65" t="s">
        <v>20</v>
      </c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66"/>
      <c r="BP39" s="66"/>
      <c r="BQ39" s="66"/>
      <c r="BR39" s="66"/>
      <c r="BS39" s="66"/>
      <c r="BT39" s="66"/>
      <c r="BU39" s="66"/>
      <c r="BV39" s="66"/>
      <c r="BW39" s="66"/>
      <c r="BX39" s="66"/>
      <c r="BY39" s="66"/>
      <c r="BZ39" s="66"/>
      <c r="CA39" s="66"/>
      <c r="CB39" s="66"/>
      <c r="CC39" s="66"/>
      <c r="CD39" s="66"/>
      <c r="CE39" s="66"/>
      <c r="CF39" s="66"/>
      <c r="CG39" s="66"/>
      <c r="CH39" s="66"/>
      <c r="CI39" s="66"/>
      <c r="CJ39" s="66"/>
      <c r="CK39" s="66"/>
      <c r="CL39" s="66"/>
      <c r="CM39" s="66"/>
      <c r="CN39" s="66"/>
      <c r="CO39" s="66"/>
      <c r="CP39" s="66"/>
      <c r="CQ39" s="66"/>
      <c r="CR39" s="66"/>
      <c r="CS39" s="66"/>
      <c r="CT39" s="66"/>
      <c r="CU39" s="66"/>
      <c r="CV39" s="66"/>
      <c r="CW39" s="66"/>
      <c r="CX39" s="66"/>
      <c r="CY39" s="66"/>
      <c r="CZ39" s="66"/>
      <c r="DA39" s="66"/>
      <c r="DB39" s="66"/>
      <c r="DC39" s="66"/>
      <c r="DD39" s="66"/>
      <c r="DE39" s="66"/>
      <c r="DF39" s="66"/>
      <c r="DG39" s="66"/>
      <c r="DH39" s="66"/>
      <c r="DI39" s="66"/>
      <c r="DJ39" s="66"/>
      <c r="DK39" s="66"/>
      <c r="DL39" s="66"/>
      <c r="DM39" s="66"/>
      <c r="DN39" s="66"/>
      <c r="DO39" s="66"/>
      <c r="DP39" s="66"/>
      <c r="DQ39" s="66"/>
      <c r="DR39" s="66"/>
      <c r="DS39" s="66"/>
      <c r="DT39" s="66"/>
      <c r="DU39" s="66"/>
      <c r="DV39" s="66"/>
      <c r="DW39" s="66"/>
      <c r="DX39" s="66"/>
      <c r="DY39" s="66"/>
      <c r="DZ39" s="66"/>
      <c r="EA39" s="66"/>
      <c r="EB39" s="66"/>
      <c r="EC39" s="66"/>
      <c r="ED39" s="66"/>
      <c r="EE39" s="66"/>
      <c r="EF39" s="66"/>
      <c r="EG39" s="66"/>
      <c r="EH39" s="66"/>
      <c r="EI39" s="66"/>
      <c r="EJ39" s="66"/>
      <c r="EK39" s="66"/>
      <c r="EL39" s="66"/>
      <c r="EM39" s="66"/>
      <c r="EN39" s="66"/>
      <c r="EO39" s="66"/>
      <c r="EP39" s="66"/>
      <c r="EQ39" s="66"/>
      <c r="ER39" s="66"/>
      <c r="ES39" s="66"/>
      <c r="ET39" s="66"/>
      <c r="EU39" s="66"/>
      <c r="EV39" s="66"/>
      <c r="EW39" s="66"/>
      <c r="EX39" s="66"/>
      <c r="EY39" s="66"/>
      <c r="EZ39" s="66"/>
      <c r="FA39" s="66"/>
      <c r="FB39" s="66"/>
      <c r="FC39" s="66"/>
      <c r="FD39" s="66"/>
      <c r="FE39" s="66"/>
      <c r="FF39" s="66"/>
      <c r="FG39" s="66"/>
      <c r="FH39" s="66"/>
      <c r="FI39" s="66"/>
      <c r="FJ39" s="66"/>
      <c r="FK39" s="66"/>
      <c r="FL39" s="66"/>
      <c r="FM39" s="66"/>
      <c r="FN39" s="66"/>
      <c r="FO39" s="66"/>
      <c r="FP39" s="66"/>
      <c r="FQ39" s="66"/>
      <c r="FR39" s="66"/>
      <c r="FS39" s="66"/>
      <c r="FT39" s="66"/>
      <c r="FU39" s="66"/>
      <c r="FV39" s="66"/>
      <c r="FW39" s="66"/>
      <c r="FX39" s="66"/>
      <c r="FY39" s="66"/>
      <c r="FZ39" s="66"/>
      <c r="GA39" s="66"/>
      <c r="GB39" s="66"/>
      <c r="GC39" s="66"/>
      <c r="GD39" s="66"/>
      <c r="GE39" s="66"/>
      <c r="GF39" s="66"/>
      <c r="GG39" s="66"/>
      <c r="GH39" s="66"/>
      <c r="GI39" s="66"/>
      <c r="GJ39" s="66"/>
      <c r="GK39" s="66"/>
      <c r="GL39" s="66"/>
      <c r="GM39" s="66"/>
      <c r="GN39" s="66"/>
      <c r="GO39" s="66"/>
      <c r="GP39" s="66"/>
      <c r="GQ39" s="66"/>
      <c r="GR39" s="66"/>
      <c r="GS39" s="66"/>
      <c r="GT39" s="66"/>
      <c r="GU39" s="66"/>
      <c r="GV39" s="66"/>
      <c r="GW39" s="66"/>
      <c r="GX39" s="66"/>
      <c r="GY39" s="66"/>
      <c r="GZ39" s="66"/>
      <c r="HA39" s="66"/>
      <c r="HB39" s="66"/>
      <c r="HC39" s="66"/>
      <c r="HD39" s="66"/>
      <c r="HE39" s="66"/>
      <c r="HF39" s="66"/>
      <c r="HG39" s="66"/>
      <c r="HH39" s="66"/>
      <c r="HI39" s="66"/>
      <c r="HJ39" s="66"/>
      <c r="HK39" s="66"/>
      <c r="HL39" s="66"/>
      <c r="HM39" s="66"/>
      <c r="HN39" s="66"/>
      <c r="HO39" s="66"/>
      <c r="HP39" s="66"/>
      <c r="HQ39" s="66"/>
      <c r="HR39" s="66"/>
      <c r="HS39" s="66"/>
      <c r="HT39" s="66"/>
      <c r="HU39" s="66"/>
      <c r="HV39" s="66"/>
      <c r="HW39" s="66"/>
      <c r="HX39" s="66"/>
      <c r="HY39" s="66"/>
      <c r="HZ39" s="66"/>
      <c r="IA39" s="66"/>
      <c r="IB39" s="66"/>
      <c r="IC39" s="66"/>
      <c r="ID39" s="66"/>
      <c r="IE39" s="66"/>
      <c r="IF39" s="66"/>
      <c r="IG39" s="66"/>
    </row>
    <row r="40" spans="1:243" s="67" customFormat="1" ht="16.350000000000001" customHeight="1" x14ac:dyDescent="0.3">
      <c r="A40" s="55">
        <v>33</v>
      </c>
      <c r="B40" s="55">
        <v>15</v>
      </c>
      <c r="C40" s="55"/>
      <c r="D40" s="57" t="s">
        <v>295</v>
      </c>
      <c r="E40" s="58" t="s">
        <v>296</v>
      </c>
      <c r="F40" s="171">
        <v>40435</v>
      </c>
      <c r="G40" s="59" t="s">
        <v>41</v>
      </c>
      <c r="H40" s="57"/>
      <c r="I40" s="60">
        <f t="shared" si="1"/>
        <v>447</v>
      </c>
      <c r="J40" s="61">
        <v>9.76</v>
      </c>
      <c r="K40" s="62">
        <v>0.42</v>
      </c>
      <c r="L40" s="63"/>
      <c r="M40" s="62"/>
      <c r="N40" s="64" t="str">
        <f t="shared" si="2"/>
        <v/>
      </c>
      <c r="O40" s="65" t="s">
        <v>63</v>
      </c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66"/>
      <c r="BP40" s="66"/>
      <c r="BQ40" s="66"/>
      <c r="BR40" s="66"/>
      <c r="BS40" s="66"/>
      <c r="BT40" s="66"/>
      <c r="BU40" s="66"/>
      <c r="BV40" s="66"/>
      <c r="BW40" s="66"/>
      <c r="BX40" s="66"/>
      <c r="BY40" s="66"/>
      <c r="BZ40" s="66"/>
      <c r="CA40" s="66"/>
      <c r="CB40" s="66"/>
      <c r="CC40" s="66"/>
      <c r="CD40" s="66"/>
      <c r="CE40" s="66"/>
      <c r="CF40" s="66"/>
      <c r="CG40" s="66"/>
      <c r="CH40" s="66"/>
      <c r="CI40" s="66"/>
      <c r="CJ40" s="66"/>
      <c r="CK40" s="66"/>
      <c r="CL40" s="66"/>
      <c r="CM40" s="66"/>
      <c r="CN40" s="66"/>
      <c r="CO40" s="66"/>
      <c r="CP40" s="66"/>
      <c r="CQ40" s="66"/>
      <c r="CR40" s="66"/>
      <c r="CS40" s="66"/>
      <c r="CT40" s="66"/>
      <c r="CU40" s="66"/>
      <c r="CV40" s="66"/>
      <c r="CW40" s="66"/>
      <c r="CX40" s="66"/>
      <c r="CY40" s="66"/>
      <c r="CZ40" s="66"/>
      <c r="DA40" s="66"/>
      <c r="DB40" s="66"/>
      <c r="DC40" s="66"/>
      <c r="DD40" s="66"/>
      <c r="DE40" s="66"/>
      <c r="DF40" s="66"/>
      <c r="DG40" s="66"/>
      <c r="DH40" s="66"/>
      <c r="DI40" s="66"/>
      <c r="DJ40" s="66"/>
      <c r="DK40" s="66"/>
      <c r="DL40" s="66"/>
      <c r="DM40" s="66"/>
      <c r="DN40" s="66"/>
      <c r="DO40" s="66"/>
      <c r="DP40" s="66"/>
      <c r="DQ40" s="66"/>
      <c r="DR40" s="66"/>
      <c r="DS40" s="66"/>
      <c r="DT40" s="66"/>
      <c r="DU40" s="66"/>
      <c r="DV40" s="66"/>
      <c r="DW40" s="66"/>
      <c r="DX40" s="66"/>
      <c r="DY40" s="66"/>
      <c r="DZ40" s="66"/>
      <c r="EA40" s="66"/>
      <c r="EB40" s="66"/>
      <c r="EC40" s="66"/>
      <c r="ED40" s="66"/>
      <c r="EE40" s="66"/>
      <c r="EF40" s="66"/>
      <c r="EG40" s="66"/>
      <c r="EH40" s="66"/>
      <c r="EI40" s="66"/>
      <c r="EJ40" s="66"/>
      <c r="EK40" s="66"/>
      <c r="EL40" s="66"/>
      <c r="EM40" s="66"/>
      <c r="EN40" s="66"/>
      <c r="EO40" s="66"/>
      <c r="EP40" s="66"/>
      <c r="EQ40" s="66"/>
      <c r="ER40" s="66"/>
      <c r="ES40" s="66"/>
      <c r="ET40" s="66"/>
      <c r="EU40" s="66"/>
      <c r="EV40" s="66"/>
      <c r="EW40" s="66"/>
      <c r="EX40" s="66"/>
      <c r="EY40" s="66"/>
      <c r="EZ40" s="66"/>
      <c r="FA40" s="66"/>
      <c r="FB40" s="66"/>
      <c r="FC40" s="66"/>
      <c r="FD40" s="66"/>
      <c r="FE40" s="66"/>
      <c r="FF40" s="66"/>
      <c r="FG40" s="66"/>
      <c r="FH40" s="66"/>
      <c r="FI40" s="66"/>
      <c r="FJ40" s="66"/>
      <c r="FK40" s="66"/>
      <c r="FL40" s="66"/>
      <c r="FM40" s="66"/>
      <c r="FN40" s="66"/>
      <c r="FO40" s="66"/>
      <c r="FP40" s="66"/>
      <c r="FQ40" s="66"/>
      <c r="FR40" s="66"/>
      <c r="FS40" s="66"/>
      <c r="FT40" s="66"/>
      <c r="FU40" s="66"/>
      <c r="FV40" s="66"/>
      <c r="FW40" s="66"/>
      <c r="FX40" s="66"/>
      <c r="FY40" s="66"/>
      <c r="FZ40" s="66"/>
      <c r="GA40" s="66"/>
      <c r="GB40" s="66"/>
      <c r="GC40" s="66"/>
      <c r="GD40" s="66"/>
      <c r="GE40" s="66"/>
      <c r="GF40" s="66"/>
      <c r="GG40" s="66"/>
      <c r="GH40" s="66"/>
      <c r="GI40" s="66"/>
      <c r="GJ40" s="66"/>
      <c r="GK40" s="66"/>
      <c r="GL40" s="66"/>
      <c r="GM40" s="66"/>
      <c r="GN40" s="66"/>
      <c r="GO40" s="66"/>
      <c r="GP40" s="66"/>
      <c r="GQ40" s="66"/>
      <c r="GR40" s="66"/>
      <c r="GS40" s="66"/>
      <c r="GT40" s="66"/>
      <c r="GU40" s="66"/>
      <c r="GV40" s="66"/>
      <c r="GW40" s="66"/>
      <c r="GX40" s="66"/>
      <c r="GY40" s="66"/>
      <c r="GZ40" s="66"/>
      <c r="HA40" s="66"/>
      <c r="HB40" s="66"/>
      <c r="HC40" s="66"/>
      <c r="HD40" s="66"/>
      <c r="HE40" s="66"/>
      <c r="HF40" s="66"/>
      <c r="HG40" s="66"/>
      <c r="HH40" s="66"/>
      <c r="HI40" s="66"/>
      <c r="HJ40" s="66"/>
      <c r="HK40" s="66"/>
      <c r="HL40" s="66"/>
      <c r="HM40" s="66"/>
      <c r="HN40" s="66"/>
      <c r="HO40" s="66"/>
      <c r="HP40" s="66"/>
      <c r="HQ40" s="66"/>
      <c r="HR40" s="66"/>
      <c r="HS40" s="66"/>
      <c r="HT40" s="66"/>
      <c r="HU40" s="66"/>
      <c r="HV40" s="66"/>
      <c r="HW40" s="66"/>
      <c r="HX40" s="66"/>
      <c r="HY40" s="66"/>
      <c r="HZ40" s="66"/>
      <c r="IA40" s="66"/>
      <c r="IB40" s="66"/>
      <c r="IC40" s="66"/>
      <c r="ID40" s="66"/>
      <c r="IE40" s="66"/>
      <c r="IF40" s="66"/>
      <c r="IG40" s="66"/>
    </row>
    <row r="41" spans="1:243" s="67" customFormat="1" ht="16.350000000000001" customHeight="1" x14ac:dyDescent="0.3">
      <c r="A41" s="55">
        <v>34</v>
      </c>
      <c r="B41" s="55">
        <v>16</v>
      </c>
      <c r="C41" s="55"/>
      <c r="D41" s="57" t="s">
        <v>33</v>
      </c>
      <c r="E41" s="58" t="s">
        <v>169</v>
      </c>
      <c r="F41" s="171">
        <v>40129</v>
      </c>
      <c r="G41" s="59" t="s">
        <v>13</v>
      </c>
      <c r="H41" s="57"/>
      <c r="I41" s="60"/>
      <c r="J41" s="61">
        <v>10.82</v>
      </c>
      <c r="K41" s="62">
        <v>0.69799999999999995</v>
      </c>
      <c r="L41" s="63"/>
      <c r="M41" s="62"/>
      <c r="N41" s="64" t="str">
        <f t="shared" si="2"/>
        <v/>
      </c>
      <c r="O41" s="65" t="s">
        <v>45</v>
      </c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/>
      <c r="BH41" s="66"/>
      <c r="BI41" s="66"/>
      <c r="BJ41" s="66"/>
      <c r="BK41" s="66"/>
      <c r="BL41" s="66"/>
      <c r="BM41" s="66"/>
      <c r="BN41" s="66"/>
      <c r="BO41" s="66"/>
      <c r="BP41" s="66"/>
      <c r="BQ41" s="66"/>
      <c r="BR41" s="66"/>
      <c r="BS41" s="66"/>
      <c r="BT41" s="66"/>
      <c r="BU41" s="66"/>
      <c r="BV41" s="66"/>
      <c r="BW41" s="66"/>
      <c r="BX41" s="66"/>
      <c r="BY41" s="66"/>
      <c r="BZ41" s="66"/>
      <c r="CA41" s="66"/>
      <c r="CB41" s="66"/>
      <c r="CC41" s="66"/>
      <c r="CD41" s="66"/>
      <c r="CE41" s="66"/>
      <c r="CF41" s="66"/>
      <c r="CG41" s="66"/>
      <c r="CH41" s="66"/>
      <c r="CI41" s="66"/>
      <c r="CJ41" s="66"/>
      <c r="CK41" s="66"/>
      <c r="CL41" s="66"/>
      <c r="CM41" s="66"/>
      <c r="CN41" s="66"/>
      <c r="CO41" s="66"/>
      <c r="CP41" s="66"/>
      <c r="CQ41" s="66"/>
      <c r="CR41" s="66"/>
      <c r="CS41" s="66"/>
      <c r="CT41" s="66"/>
      <c r="CU41" s="66"/>
      <c r="CV41" s="66"/>
      <c r="CW41" s="66"/>
      <c r="CX41" s="66"/>
      <c r="CY41" s="66"/>
      <c r="CZ41" s="66"/>
      <c r="DA41" s="66"/>
      <c r="DB41" s="66"/>
      <c r="DC41" s="66"/>
      <c r="DD41" s="66"/>
      <c r="DE41" s="66"/>
      <c r="DF41" s="66"/>
      <c r="DG41" s="66"/>
      <c r="DH41" s="66"/>
      <c r="DI41" s="66"/>
      <c r="DJ41" s="66"/>
      <c r="DK41" s="66"/>
      <c r="DL41" s="66"/>
      <c r="DM41" s="66"/>
      <c r="DN41" s="66"/>
      <c r="DO41" s="66"/>
      <c r="DP41" s="66"/>
      <c r="DQ41" s="66"/>
      <c r="DR41" s="66"/>
      <c r="DS41" s="66"/>
      <c r="DT41" s="66"/>
      <c r="DU41" s="66"/>
      <c r="DV41" s="66"/>
      <c r="DW41" s="66"/>
      <c r="DX41" s="66"/>
      <c r="DY41" s="66"/>
      <c r="DZ41" s="66"/>
      <c r="EA41" s="66"/>
      <c r="EB41" s="66"/>
      <c r="EC41" s="66"/>
      <c r="ED41" s="66"/>
      <c r="EE41" s="66"/>
      <c r="EF41" s="66"/>
      <c r="EG41" s="66"/>
      <c r="EH41" s="66"/>
      <c r="EI41" s="66"/>
      <c r="EJ41" s="66"/>
      <c r="EK41" s="66"/>
      <c r="EL41" s="66"/>
      <c r="EM41" s="66"/>
      <c r="EN41" s="66"/>
      <c r="EO41" s="66"/>
      <c r="EP41" s="66"/>
      <c r="EQ41" s="66"/>
      <c r="ER41" s="66"/>
      <c r="ES41" s="66"/>
      <c r="ET41" s="66"/>
      <c r="EU41" s="66"/>
      <c r="EV41" s="66"/>
      <c r="EW41" s="66"/>
      <c r="EX41" s="66"/>
      <c r="EY41" s="66"/>
      <c r="EZ41" s="66"/>
      <c r="FA41" s="66"/>
      <c r="FB41" s="66"/>
      <c r="FC41" s="66"/>
      <c r="FD41" s="66"/>
      <c r="FE41" s="66"/>
      <c r="FF41" s="66"/>
      <c r="FG41" s="66"/>
      <c r="FH41" s="66"/>
      <c r="FI41" s="66"/>
      <c r="FJ41" s="66"/>
      <c r="FK41" s="66"/>
      <c r="FL41" s="66"/>
      <c r="FM41" s="66"/>
      <c r="FN41" s="66"/>
      <c r="FO41" s="66"/>
      <c r="FP41" s="66"/>
      <c r="FQ41" s="66"/>
      <c r="FR41" s="66"/>
      <c r="FS41" s="66"/>
      <c r="FT41" s="66"/>
      <c r="FU41" s="66"/>
      <c r="FV41" s="66"/>
      <c r="FW41" s="66"/>
      <c r="FX41" s="66"/>
      <c r="FY41" s="66"/>
      <c r="FZ41" s="66"/>
      <c r="GA41" s="66"/>
      <c r="GB41" s="66"/>
      <c r="GC41" s="66"/>
      <c r="GD41" s="66"/>
      <c r="GE41" s="66"/>
      <c r="GF41" s="66"/>
      <c r="GG41" s="66"/>
      <c r="GH41" s="66"/>
      <c r="GI41" s="66"/>
      <c r="GJ41" s="66"/>
      <c r="GK41" s="66"/>
      <c r="GL41" s="66"/>
      <c r="GM41" s="66"/>
      <c r="GN41" s="66"/>
      <c r="GO41" s="66"/>
      <c r="GP41" s="66"/>
      <c r="GQ41" s="66"/>
      <c r="GR41" s="66"/>
      <c r="GS41" s="66"/>
      <c r="GT41" s="66"/>
      <c r="GU41" s="66"/>
      <c r="GV41" s="66"/>
      <c r="GW41" s="66"/>
      <c r="GX41" s="66"/>
      <c r="GY41" s="66"/>
      <c r="GZ41" s="66"/>
      <c r="HA41" s="66"/>
      <c r="HB41" s="66"/>
      <c r="HC41" s="66"/>
      <c r="HD41" s="66"/>
      <c r="HE41" s="66"/>
      <c r="HF41" s="66"/>
      <c r="HG41" s="66"/>
      <c r="HH41" s="66"/>
      <c r="HI41" s="66"/>
      <c r="HJ41" s="66"/>
      <c r="HK41" s="66"/>
      <c r="HL41" s="66"/>
      <c r="HM41" s="66"/>
      <c r="HN41" s="66"/>
      <c r="HO41" s="66"/>
      <c r="HP41" s="66"/>
      <c r="HQ41" s="66"/>
      <c r="HR41" s="66"/>
      <c r="HS41" s="66"/>
      <c r="HT41" s="66"/>
      <c r="HU41" s="66"/>
      <c r="HV41" s="66"/>
      <c r="HW41" s="66"/>
      <c r="HX41" s="66"/>
      <c r="HY41" s="66"/>
      <c r="HZ41" s="66"/>
      <c r="IA41" s="66"/>
      <c r="IB41" s="66"/>
      <c r="IC41" s="66"/>
      <c r="ID41" s="66"/>
      <c r="IE41" s="66"/>
      <c r="IF41" s="66"/>
      <c r="IG41" s="66"/>
    </row>
    <row r="42" spans="1:243" s="67" customFormat="1" ht="16.350000000000001" customHeight="1" x14ac:dyDescent="0.3">
      <c r="A42" s="55"/>
      <c r="B42" s="55"/>
      <c r="C42" s="55"/>
      <c r="D42" s="57" t="s">
        <v>282</v>
      </c>
      <c r="E42" s="58" t="s">
        <v>283</v>
      </c>
      <c r="F42" s="171">
        <v>39867</v>
      </c>
      <c r="G42" s="59" t="s">
        <v>284</v>
      </c>
      <c r="H42" s="57"/>
      <c r="I42" s="60"/>
      <c r="J42" s="61" t="s">
        <v>472</v>
      </c>
      <c r="K42" s="62">
        <v>0.13100000000000001</v>
      </c>
      <c r="L42" s="63"/>
      <c r="M42" s="62"/>
      <c r="N42" s="64" t="str">
        <f t="shared" si="2"/>
        <v/>
      </c>
      <c r="O42" s="65" t="s">
        <v>285</v>
      </c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66"/>
      <c r="BP42" s="66"/>
      <c r="BQ42" s="66"/>
      <c r="BR42" s="66"/>
      <c r="BS42" s="66"/>
      <c r="BT42" s="66"/>
      <c r="BU42" s="66"/>
      <c r="BV42" s="66"/>
      <c r="BW42" s="66"/>
      <c r="BX42" s="66"/>
      <c r="BY42" s="66"/>
      <c r="BZ42" s="66"/>
      <c r="CA42" s="66"/>
      <c r="CB42" s="66"/>
      <c r="CC42" s="66"/>
      <c r="CD42" s="66"/>
      <c r="CE42" s="66"/>
      <c r="CF42" s="66"/>
      <c r="CG42" s="66"/>
      <c r="CH42" s="66"/>
      <c r="CI42" s="66"/>
      <c r="CJ42" s="66"/>
      <c r="CK42" s="66"/>
      <c r="CL42" s="66"/>
      <c r="CM42" s="66"/>
      <c r="CN42" s="66"/>
      <c r="CO42" s="66"/>
      <c r="CP42" s="66"/>
      <c r="CQ42" s="66"/>
      <c r="CR42" s="66"/>
      <c r="CS42" s="66"/>
      <c r="CT42" s="66"/>
      <c r="CU42" s="66"/>
      <c r="CV42" s="66"/>
      <c r="CW42" s="66"/>
      <c r="CX42" s="66"/>
      <c r="CY42" s="66"/>
      <c r="CZ42" s="66"/>
      <c r="DA42" s="66"/>
      <c r="DB42" s="66"/>
      <c r="DC42" s="66"/>
      <c r="DD42" s="66"/>
      <c r="DE42" s="66"/>
      <c r="DF42" s="66"/>
      <c r="DG42" s="66"/>
      <c r="DH42" s="66"/>
      <c r="DI42" s="66"/>
      <c r="DJ42" s="66"/>
      <c r="DK42" s="66"/>
      <c r="DL42" s="66"/>
      <c r="DM42" s="66"/>
      <c r="DN42" s="66"/>
      <c r="DO42" s="66"/>
      <c r="DP42" s="66"/>
      <c r="DQ42" s="66"/>
      <c r="DR42" s="66"/>
      <c r="DS42" s="66"/>
      <c r="DT42" s="66"/>
      <c r="DU42" s="66"/>
      <c r="DV42" s="66"/>
      <c r="DW42" s="66"/>
      <c r="DX42" s="66"/>
      <c r="DY42" s="66"/>
      <c r="DZ42" s="66"/>
      <c r="EA42" s="66"/>
      <c r="EB42" s="66"/>
      <c r="EC42" s="66"/>
      <c r="ED42" s="66"/>
      <c r="EE42" s="66"/>
      <c r="EF42" s="66"/>
      <c r="EG42" s="66"/>
      <c r="EH42" s="66"/>
      <c r="EI42" s="66"/>
      <c r="EJ42" s="66"/>
      <c r="EK42" s="66"/>
      <c r="EL42" s="66"/>
      <c r="EM42" s="66"/>
      <c r="EN42" s="66"/>
      <c r="EO42" s="66"/>
      <c r="EP42" s="66"/>
      <c r="EQ42" s="66"/>
      <c r="ER42" s="66"/>
      <c r="ES42" s="66"/>
      <c r="ET42" s="66"/>
      <c r="EU42" s="66"/>
      <c r="EV42" s="66"/>
      <c r="EW42" s="66"/>
      <c r="EX42" s="66"/>
      <c r="EY42" s="66"/>
      <c r="EZ42" s="66"/>
      <c r="FA42" s="66"/>
      <c r="FB42" s="66"/>
      <c r="FC42" s="66"/>
      <c r="FD42" s="66"/>
      <c r="FE42" s="66"/>
      <c r="FF42" s="66"/>
      <c r="FG42" s="66"/>
      <c r="FH42" s="66"/>
      <c r="FI42" s="66"/>
      <c r="FJ42" s="66"/>
      <c r="FK42" s="66"/>
      <c r="FL42" s="66"/>
      <c r="FM42" s="66"/>
      <c r="FN42" s="66"/>
      <c r="FO42" s="66"/>
      <c r="FP42" s="66"/>
      <c r="FQ42" s="66"/>
      <c r="FR42" s="66"/>
      <c r="FS42" s="66"/>
      <c r="FT42" s="66"/>
      <c r="FU42" s="66"/>
      <c r="FV42" s="66"/>
      <c r="FW42" s="66"/>
      <c r="FX42" s="66"/>
      <c r="FY42" s="66"/>
      <c r="FZ42" s="66"/>
      <c r="GA42" s="66"/>
      <c r="GB42" s="66"/>
      <c r="GC42" s="66"/>
      <c r="GD42" s="66"/>
      <c r="GE42" s="66"/>
      <c r="GF42" s="66"/>
      <c r="GG42" s="66"/>
      <c r="GH42" s="66"/>
      <c r="GI42" s="66"/>
      <c r="GJ42" s="66"/>
      <c r="GK42" s="66"/>
      <c r="GL42" s="66"/>
      <c r="GM42" s="66"/>
      <c r="GN42" s="66"/>
      <c r="GO42" s="66"/>
      <c r="GP42" s="66"/>
      <c r="GQ42" s="66"/>
      <c r="GR42" s="66"/>
      <c r="GS42" s="66"/>
      <c r="GT42" s="66"/>
      <c r="GU42" s="66"/>
      <c r="GV42" s="66"/>
      <c r="GW42" s="66"/>
      <c r="GX42" s="66"/>
      <c r="GY42" s="66"/>
      <c r="GZ42" s="66"/>
      <c r="HA42" s="66"/>
      <c r="HB42" s="66"/>
      <c r="HC42" s="66"/>
      <c r="HD42" s="66"/>
      <c r="HE42" s="66"/>
      <c r="HF42" s="66"/>
      <c r="HG42" s="66"/>
      <c r="HH42" s="66"/>
      <c r="HI42" s="66"/>
      <c r="HJ42" s="66"/>
      <c r="HK42" s="66"/>
      <c r="HL42" s="66"/>
      <c r="HM42" s="66"/>
      <c r="HN42" s="66"/>
      <c r="HO42" s="66"/>
      <c r="HP42" s="66"/>
      <c r="HQ42" s="66"/>
      <c r="HR42" s="66"/>
      <c r="HS42" s="66"/>
      <c r="HT42" s="66"/>
      <c r="HU42" s="66"/>
      <c r="HV42" s="66"/>
      <c r="HW42" s="66"/>
      <c r="HX42" s="66"/>
      <c r="HY42" s="66"/>
      <c r="HZ42" s="66"/>
      <c r="IA42" s="66"/>
      <c r="IB42" s="66"/>
      <c r="IC42" s="66"/>
      <c r="ID42" s="66"/>
      <c r="IE42" s="66"/>
      <c r="IF42" s="66"/>
      <c r="IG42" s="66"/>
    </row>
    <row r="43" spans="1:243" s="29" customFormat="1" x14ac:dyDescent="0.25">
      <c r="D43" s="18"/>
      <c r="E43" s="18"/>
      <c r="F43" s="18"/>
      <c r="G43" s="18"/>
      <c r="H43" s="18"/>
      <c r="I43" s="18"/>
      <c r="J43" s="18"/>
      <c r="K43" s="15"/>
      <c r="L43" s="14"/>
      <c r="M43" s="15"/>
      <c r="N43" s="34"/>
      <c r="O43" s="18"/>
      <c r="II43" s="18"/>
    </row>
    <row r="44" spans="1:243" s="29" customFormat="1" x14ac:dyDescent="0.25">
      <c r="D44" s="18"/>
      <c r="E44" s="18"/>
      <c r="F44" s="18"/>
      <c r="G44" s="18"/>
      <c r="H44" s="18"/>
      <c r="I44" s="18"/>
      <c r="J44" s="18"/>
      <c r="K44" s="15"/>
      <c r="L44" s="14"/>
      <c r="M44" s="15"/>
      <c r="N44" s="34"/>
      <c r="O44" s="18"/>
      <c r="II44" s="18"/>
    </row>
    <row r="45" spans="1:243" s="29" customFormat="1" x14ac:dyDescent="0.25">
      <c r="D45" s="18"/>
      <c r="E45" s="18"/>
      <c r="F45" s="18"/>
      <c r="G45" s="18"/>
      <c r="H45" s="18"/>
      <c r="I45" s="18"/>
      <c r="J45" s="18"/>
      <c r="K45" s="15"/>
      <c r="L45" s="14"/>
      <c r="M45" s="15"/>
      <c r="N45" s="34"/>
      <c r="O45" s="18"/>
      <c r="II45" s="18"/>
    </row>
    <row r="46" spans="1:243" s="29" customFormat="1" x14ac:dyDescent="0.25">
      <c r="D46" s="18"/>
      <c r="E46" s="18"/>
      <c r="F46" s="18"/>
      <c r="G46" s="18"/>
      <c r="H46" s="18"/>
      <c r="I46" s="18"/>
      <c r="J46" s="18"/>
      <c r="K46" s="15"/>
      <c r="L46" s="14"/>
      <c r="M46" s="15"/>
      <c r="N46" s="34"/>
      <c r="O46" s="18"/>
      <c r="II46" s="18"/>
    </row>
    <row r="47" spans="1:243" s="29" customFormat="1" x14ac:dyDescent="0.25">
      <c r="D47" s="18"/>
      <c r="E47" s="18"/>
      <c r="F47" s="18"/>
      <c r="G47" s="18"/>
      <c r="H47" s="18"/>
      <c r="I47" s="18"/>
      <c r="J47" s="18"/>
      <c r="K47" s="15"/>
      <c r="L47" s="14"/>
      <c r="M47" s="15"/>
      <c r="N47" s="34"/>
      <c r="O47" s="18"/>
      <c r="II47" s="18"/>
    </row>
    <row r="48" spans="1:243" s="29" customFormat="1" x14ac:dyDescent="0.25">
      <c r="D48" s="18"/>
      <c r="E48" s="18"/>
      <c r="F48" s="18"/>
      <c r="G48" s="18"/>
      <c r="H48" s="18"/>
      <c r="I48" s="18"/>
      <c r="J48" s="18"/>
      <c r="K48" s="15"/>
      <c r="L48" s="14"/>
      <c r="M48" s="15"/>
      <c r="N48" s="34"/>
      <c r="O48" s="18"/>
      <c r="II48" s="18"/>
    </row>
    <row r="49" spans="4:243" s="29" customFormat="1" x14ac:dyDescent="0.25">
      <c r="D49" s="18"/>
      <c r="E49" s="18"/>
      <c r="F49" s="18"/>
      <c r="G49" s="18"/>
      <c r="H49" s="18"/>
      <c r="I49" s="18"/>
      <c r="J49" s="18"/>
      <c r="K49" s="15"/>
      <c r="L49" s="14"/>
      <c r="M49" s="15"/>
      <c r="N49" s="34"/>
      <c r="O49" s="18"/>
      <c r="II49" s="18"/>
    </row>
    <row r="50" spans="4:243" s="29" customFormat="1" x14ac:dyDescent="0.25">
      <c r="D50" s="18"/>
      <c r="E50" s="18"/>
      <c r="F50" s="18"/>
      <c r="G50" s="18"/>
      <c r="H50" s="18"/>
      <c r="I50" s="18"/>
      <c r="J50" s="18"/>
      <c r="K50" s="15"/>
      <c r="L50" s="14"/>
      <c r="M50" s="15"/>
      <c r="N50" s="34"/>
      <c r="O50" s="18"/>
      <c r="II50" s="18"/>
    </row>
    <row r="51" spans="4:243" s="29" customFormat="1" x14ac:dyDescent="0.25">
      <c r="D51" s="18"/>
      <c r="E51" s="18"/>
      <c r="F51" s="18"/>
      <c r="G51" s="18"/>
      <c r="H51" s="18"/>
      <c r="I51" s="18"/>
      <c r="J51" s="18"/>
      <c r="K51" s="15"/>
      <c r="L51" s="14"/>
      <c r="M51" s="15"/>
      <c r="N51" s="34"/>
      <c r="O51" s="18"/>
      <c r="II51" s="18"/>
    </row>
    <row r="52" spans="4:243" s="29" customFormat="1" x14ac:dyDescent="0.25">
      <c r="D52" s="18"/>
      <c r="E52" s="18"/>
      <c r="F52" s="18"/>
      <c r="G52" s="18"/>
      <c r="H52" s="18"/>
      <c r="I52" s="18"/>
      <c r="J52" s="18"/>
      <c r="K52" s="15"/>
      <c r="L52" s="14"/>
      <c r="M52" s="15"/>
      <c r="N52" s="34"/>
      <c r="O52" s="18"/>
      <c r="II52" s="18"/>
    </row>
    <row r="53" spans="4:243" s="29" customFormat="1" x14ac:dyDescent="0.25">
      <c r="D53" s="18"/>
      <c r="E53" s="18"/>
      <c r="F53" s="18"/>
      <c r="G53" s="18"/>
      <c r="H53" s="18"/>
      <c r="I53" s="18"/>
      <c r="J53" s="18"/>
      <c r="K53" s="15"/>
      <c r="L53" s="14"/>
      <c r="M53" s="15"/>
      <c r="N53" s="34"/>
      <c r="O53" s="18"/>
      <c r="II53" s="18"/>
    </row>
    <row r="54" spans="4:243" s="29" customFormat="1" x14ac:dyDescent="0.25">
      <c r="D54" s="18"/>
      <c r="E54" s="18"/>
      <c r="F54" s="18"/>
      <c r="G54" s="18"/>
      <c r="H54" s="18"/>
      <c r="I54" s="18"/>
      <c r="J54" s="18"/>
      <c r="K54" s="15"/>
      <c r="L54" s="14"/>
      <c r="M54" s="15"/>
      <c r="N54" s="34"/>
      <c r="O54" s="18"/>
      <c r="II54" s="18"/>
    </row>
    <row r="55" spans="4:243" s="29" customFormat="1" x14ac:dyDescent="0.25">
      <c r="D55" s="18"/>
      <c r="E55" s="18"/>
      <c r="F55" s="18"/>
      <c r="G55" s="18"/>
      <c r="H55" s="18"/>
      <c r="I55" s="18"/>
      <c r="J55" s="18"/>
      <c r="K55" s="15"/>
      <c r="L55" s="14"/>
      <c r="M55" s="15"/>
      <c r="N55" s="34"/>
      <c r="O55" s="18"/>
      <c r="II55" s="18"/>
    </row>
    <row r="56" spans="4:243" s="29" customFormat="1" x14ac:dyDescent="0.25">
      <c r="D56" s="18"/>
      <c r="E56" s="18"/>
      <c r="F56" s="18"/>
      <c r="G56" s="18"/>
      <c r="H56" s="18"/>
      <c r="I56" s="18"/>
      <c r="J56" s="18"/>
      <c r="K56" s="15"/>
      <c r="L56" s="14"/>
      <c r="M56" s="15"/>
      <c r="N56" s="34"/>
      <c r="O56" s="18"/>
      <c r="II56" s="18"/>
    </row>
  </sheetData>
  <sortState xmlns:xlrd2="http://schemas.microsoft.com/office/spreadsheetml/2017/richdata2" ref="A26:II27">
    <sortCondition ref="A26:A27"/>
  </sortState>
  <printOptions horizontalCentered="1"/>
  <pageMargins left="0.9055118110236221" right="0.39370078740157483" top="0.19685039370078741" bottom="0.19685039370078741" header="0.51181102362204722" footer="0.51181102362204722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6E45F-69C1-47A3-AAA1-96D0533BC42B}">
  <sheetPr>
    <tabColor theme="4"/>
  </sheetPr>
  <dimension ref="A1:IF58"/>
  <sheetViews>
    <sheetView topLeftCell="A10" zoomScale="140" zoomScaleNormal="140" workbookViewId="0">
      <selection activeCell="E45" sqref="E45"/>
    </sheetView>
  </sheetViews>
  <sheetFormatPr defaultColWidth="9.109375" defaultRowHeight="13.2" x14ac:dyDescent="0.25"/>
  <cols>
    <col min="1" max="2" width="5.44140625" style="29" customWidth="1"/>
    <col min="3" max="3" width="5" style="29" customWidth="1"/>
    <col min="4" max="4" width="10.33203125" style="29" customWidth="1"/>
    <col min="5" max="5" width="12" style="29" bestFit="1" customWidth="1"/>
    <col min="6" max="6" width="9.5546875" style="68" customWidth="1"/>
    <col min="7" max="7" width="12.88671875" style="68" bestFit="1" customWidth="1"/>
    <col min="8" max="8" width="10" style="69" bestFit="1" customWidth="1"/>
    <col min="9" max="9" width="6.44140625" style="33" customWidth="1"/>
    <col min="10" max="10" width="6" style="14" customWidth="1"/>
    <col min="11" max="11" width="4.6640625" style="15" customWidth="1"/>
    <col min="12" max="12" width="7" style="14" customWidth="1"/>
    <col min="13" max="13" width="4.6640625" style="15" customWidth="1"/>
    <col min="14" max="14" width="5.109375" style="34" customWidth="1"/>
    <col min="15" max="15" width="20.5546875" style="29" customWidth="1"/>
    <col min="16" max="16" width="5" style="29" customWidth="1"/>
    <col min="17" max="138" width="9.109375" style="29"/>
    <col min="139" max="16384" width="9.109375" style="18"/>
  </cols>
  <sheetData>
    <row r="1" spans="1:240" s="10" customFormat="1" ht="22.8" x14ac:dyDescent="0.4">
      <c r="A1" s="8" t="s">
        <v>188</v>
      </c>
      <c r="B1" s="8"/>
      <c r="F1" s="11"/>
      <c r="G1" s="11"/>
      <c r="H1" s="12"/>
      <c r="I1" s="13"/>
      <c r="J1" s="14"/>
      <c r="K1" s="15"/>
      <c r="L1" s="14"/>
      <c r="M1" s="15"/>
      <c r="N1" s="16"/>
      <c r="O1" s="17" t="s">
        <v>189</v>
      </c>
      <c r="IF1" s="18"/>
    </row>
    <row r="2" spans="1:240" s="10" customFormat="1" ht="22.8" x14ac:dyDescent="0.4">
      <c r="A2" s="8" t="s">
        <v>190</v>
      </c>
      <c r="B2" s="8"/>
      <c r="F2" s="11"/>
      <c r="G2" s="11"/>
      <c r="H2" s="12"/>
      <c r="I2" s="13"/>
      <c r="J2" s="14"/>
      <c r="K2" s="15"/>
      <c r="L2" s="14"/>
      <c r="M2" s="15"/>
      <c r="N2" s="16"/>
      <c r="O2" s="19" t="s">
        <v>191</v>
      </c>
      <c r="IF2" s="18"/>
    </row>
    <row r="3" spans="1:240" s="20" customFormat="1" ht="17.399999999999999" customHeight="1" x14ac:dyDescent="0.3">
      <c r="D3" s="21"/>
      <c r="F3" s="22"/>
      <c r="G3" s="22"/>
      <c r="H3" s="23"/>
      <c r="I3" s="24"/>
      <c r="J3" s="25"/>
      <c r="K3" s="26"/>
      <c r="L3" s="25"/>
      <c r="M3" s="26"/>
      <c r="N3" s="28"/>
      <c r="O3" s="35"/>
    </row>
    <row r="4" spans="1:240" ht="15.6" x14ac:dyDescent="0.3">
      <c r="D4" s="30" t="s">
        <v>197</v>
      </c>
      <c r="F4" s="31"/>
      <c r="G4" s="31"/>
      <c r="H4" s="32"/>
      <c r="N4" s="70" t="str">
        <f t="shared" ref="N4" si="0">IF(ISBLANK(L4),"",IF(L4&gt;8.1,"",IF(L4&lt;=6.7,"TSM",IF(L4&lt;=6.84,"SM",IF(L4&lt;=7,"KSM",IF(L4&lt;=7.3,"I A",IF(L4&lt;=7.65,"II A",IF(L4&lt;=8.1,"III A"))))))))</f>
        <v/>
      </c>
      <c r="O4" s="19"/>
    </row>
    <row r="5" spans="1:240" s="20" customFormat="1" ht="4.5" customHeight="1" x14ac:dyDescent="0.3">
      <c r="D5" s="21"/>
      <c r="F5" s="22"/>
      <c r="G5" s="22"/>
      <c r="H5" s="23"/>
      <c r="I5" s="24"/>
      <c r="J5" s="25"/>
      <c r="K5" s="26"/>
      <c r="L5" s="25"/>
      <c r="M5" s="26"/>
      <c r="N5" s="28"/>
      <c r="O5" s="35"/>
    </row>
    <row r="6" spans="1:240" s="20" customFormat="1" x14ac:dyDescent="0.25">
      <c r="D6" s="29"/>
      <c r="E6" s="36"/>
      <c r="F6" s="37"/>
      <c r="G6" s="37"/>
      <c r="H6" s="38"/>
      <c r="I6" s="24"/>
      <c r="J6" s="25"/>
      <c r="K6" s="39"/>
      <c r="L6" s="25"/>
      <c r="M6" s="26"/>
      <c r="N6" s="40" t="s">
        <v>175</v>
      </c>
      <c r="O6" s="41" t="s">
        <v>177</v>
      </c>
    </row>
    <row r="7" spans="1:240" s="20" customFormat="1" ht="14.4" customHeight="1" x14ac:dyDescent="0.3">
      <c r="F7" s="42"/>
      <c r="G7" s="43"/>
      <c r="H7" s="21" t="s">
        <v>174</v>
      </c>
      <c r="I7" s="24"/>
      <c r="J7" s="44"/>
      <c r="K7" s="26"/>
      <c r="L7" s="44"/>
      <c r="M7" s="26"/>
      <c r="N7" s="28"/>
      <c r="O7" s="35"/>
    </row>
    <row r="8" spans="1:240" ht="20.399999999999999" customHeight="1" x14ac:dyDescent="0.25">
      <c r="A8" s="47" t="s">
        <v>470</v>
      </c>
      <c r="B8" s="47" t="s">
        <v>469</v>
      </c>
      <c r="C8" s="47" t="s">
        <v>193</v>
      </c>
      <c r="D8" s="48" t="s">
        <v>0</v>
      </c>
      <c r="E8" s="49" t="s">
        <v>1</v>
      </c>
      <c r="F8" s="50" t="s">
        <v>2</v>
      </c>
      <c r="G8" s="50" t="s">
        <v>7</v>
      </c>
      <c r="H8" s="46" t="s">
        <v>194</v>
      </c>
      <c r="I8" s="51" t="s">
        <v>195</v>
      </c>
      <c r="J8" s="52" t="s">
        <v>196</v>
      </c>
      <c r="K8" s="53" t="s">
        <v>129</v>
      </c>
      <c r="L8" s="52" t="s">
        <v>174</v>
      </c>
      <c r="M8" s="53" t="s">
        <v>129</v>
      </c>
      <c r="N8" s="71" t="s">
        <v>5</v>
      </c>
      <c r="O8" s="46" t="s">
        <v>3</v>
      </c>
    </row>
    <row r="9" spans="1:240" s="67" customFormat="1" ht="16.350000000000001" customHeight="1" x14ac:dyDescent="0.25">
      <c r="A9" s="55">
        <v>1</v>
      </c>
      <c r="B9" s="55"/>
      <c r="C9" s="56">
        <v>1</v>
      </c>
      <c r="D9" s="57" t="s">
        <v>115</v>
      </c>
      <c r="E9" s="58" t="s">
        <v>116</v>
      </c>
      <c r="F9" s="171">
        <v>37019</v>
      </c>
      <c r="G9" s="59" t="s">
        <v>307</v>
      </c>
      <c r="H9" s="57" t="s">
        <v>209</v>
      </c>
      <c r="I9" s="72">
        <f t="shared" ref="I9:I52" si="1">IF(ISBLANK(J9),"",MAX(0,ROUND(68.6203220015577*(J9^2)-1468.37607982024*J9+7854.92399611533,0)))</f>
        <v>990</v>
      </c>
      <c r="J9" s="73">
        <v>6.9</v>
      </c>
      <c r="K9" s="74">
        <v>0.106</v>
      </c>
      <c r="L9" s="73">
        <v>6.85</v>
      </c>
      <c r="M9" s="74">
        <v>0.109</v>
      </c>
      <c r="N9" s="70" t="str">
        <f>IF(ISBLANK(L9),"",IF(L9&gt;8.1,"",IF(L9&lt;=6.7,"TSM",IF(L9&lt;=6.84,"SM",IF(L9&lt;=7,"KSM",IF(L9&lt;=7.3,"I A",IF(L9&lt;=7.65,"II A",IF(L9&lt;=8.1,"III A"))))))))</f>
        <v>KSM</v>
      </c>
      <c r="O9" s="65" t="s">
        <v>117</v>
      </c>
      <c r="P9" s="175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</row>
    <row r="10" spans="1:240" s="67" customFormat="1" ht="16.350000000000001" customHeight="1" x14ac:dyDescent="0.25">
      <c r="A10" s="55">
        <v>2</v>
      </c>
      <c r="B10" s="55">
        <v>1</v>
      </c>
      <c r="C10" s="56"/>
      <c r="D10" s="57" t="s">
        <v>387</v>
      </c>
      <c r="E10" s="58" t="s">
        <v>388</v>
      </c>
      <c r="F10" s="171">
        <v>39794</v>
      </c>
      <c r="G10" s="59" t="s">
        <v>13</v>
      </c>
      <c r="H10" s="57"/>
      <c r="I10" s="72">
        <f t="shared" si="1"/>
        <v>913</v>
      </c>
      <c r="J10" s="73">
        <v>7.05</v>
      </c>
      <c r="K10" s="74">
        <v>0.14000000000000001</v>
      </c>
      <c r="L10" s="73">
        <v>6.98</v>
      </c>
      <c r="M10" s="74">
        <v>0.121</v>
      </c>
      <c r="N10" s="70" t="str">
        <f t="shared" ref="N10:N22" si="2">IF(ISBLANK(L10),"",IF(L10&gt;8.1,"",IF(L10&lt;=6.7,"TSM",IF(L10&lt;=6.84,"SM",IF(L10&lt;=7,"KSM",IF(L10&lt;=7.3,"I A",IF(L10&lt;=7.65,"II A",IF(L10&lt;=8.1,"III A"))))))))</f>
        <v>KSM</v>
      </c>
      <c r="O10" s="65" t="s">
        <v>23</v>
      </c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</row>
    <row r="11" spans="1:240" s="67" customFormat="1" ht="16.350000000000001" customHeight="1" x14ac:dyDescent="0.25">
      <c r="A11" s="55">
        <v>3</v>
      </c>
      <c r="B11" s="55"/>
      <c r="C11" s="56"/>
      <c r="D11" s="57" t="s">
        <v>51</v>
      </c>
      <c r="E11" s="58" t="s">
        <v>418</v>
      </c>
      <c r="F11" s="171">
        <v>38005</v>
      </c>
      <c r="G11" s="59" t="s">
        <v>408</v>
      </c>
      <c r="H11" s="57"/>
      <c r="I11" s="72">
        <f t="shared" si="1"/>
        <v>903</v>
      </c>
      <c r="J11" s="73">
        <v>7.07</v>
      </c>
      <c r="K11" s="74">
        <v>0.13300000000000001</v>
      </c>
      <c r="L11" s="73">
        <v>7.01</v>
      </c>
      <c r="M11" s="74">
        <v>0.10199999999999999</v>
      </c>
      <c r="N11" s="70" t="str">
        <f t="shared" si="2"/>
        <v>I A</v>
      </c>
      <c r="O11" s="65" t="s">
        <v>414</v>
      </c>
      <c r="P11" s="175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</row>
    <row r="12" spans="1:240" s="67" customFormat="1" ht="16.350000000000001" customHeight="1" x14ac:dyDescent="0.25">
      <c r="A12" s="55">
        <v>4</v>
      </c>
      <c r="B12" s="55"/>
      <c r="C12" s="56">
        <v>2</v>
      </c>
      <c r="D12" s="57" t="s">
        <v>355</v>
      </c>
      <c r="E12" s="58" t="s">
        <v>356</v>
      </c>
      <c r="F12" s="171">
        <v>37789</v>
      </c>
      <c r="G12" s="59" t="s">
        <v>41</v>
      </c>
      <c r="H12" s="57" t="s">
        <v>209</v>
      </c>
      <c r="I12" s="72">
        <f t="shared" si="1"/>
        <v>913</v>
      </c>
      <c r="J12" s="73">
        <v>7.05</v>
      </c>
      <c r="K12" s="74">
        <v>0.13200000000000001</v>
      </c>
      <c r="L12" s="73">
        <v>7.05</v>
      </c>
      <c r="M12" s="74">
        <v>0.13300000000000001</v>
      </c>
      <c r="N12" s="70" t="str">
        <f t="shared" si="2"/>
        <v>I A</v>
      </c>
      <c r="O12" s="65" t="s">
        <v>357</v>
      </c>
      <c r="P12" s="175">
        <v>7.0442</v>
      </c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</row>
    <row r="13" spans="1:240" s="67" customFormat="1" ht="16.350000000000001" customHeight="1" x14ac:dyDescent="0.25">
      <c r="A13" s="55">
        <v>5</v>
      </c>
      <c r="B13" s="55"/>
      <c r="C13" s="56">
        <v>3</v>
      </c>
      <c r="D13" s="57" t="s">
        <v>243</v>
      </c>
      <c r="E13" s="58" t="s">
        <v>244</v>
      </c>
      <c r="F13" s="171">
        <v>37000</v>
      </c>
      <c r="G13" s="59"/>
      <c r="H13" s="57" t="s">
        <v>165</v>
      </c>
      <c r="I13" s="72">
        <f t="shared" si="1"/>
        <v>889</v>
      </c>
      <c r="J13" s="73">
        <v>7.1</v>
      </c>
      <c r="K13" s="74">
        <v>0.13500000000000001</v>
      </c>
      <c r="L13" s="73">
        <v>7.05</v>
      </c>
      <c r="M13" s="74">
        <v>0.13100000000000001</v>
      </c>
      <c r="N13" s="70" t="str">
        <f t="shared" si="2"/>
        <v>I A</v>
      </c>
      <c r="O13" s="65" t="s">
        <v>245</v>
      </c>
      <c r="P13" s="175">
        <v>7.0457000000000001</v>
      </c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</row>
    <row r="14" spans="1:240" s="67" customFormat="1" ht="16.350000000000001" customHeight="1" x14ac:dyDescent="0.25">
      <c r="A14" s="55">
        <v>6</v>
      </c>
      <c r="B14" s="55"/>
      <c r="C14" s="56">
        <v>4</v>
      </c>
      <c r="D14" s="57" t="s">
        <v>279</v>
      </c>
      <c r="E14" s="58" t="s">
        <v>280</v>
      </c>
      <c r="F14" s="171">
        <v>37952</v>
      </c>
      <c r="G14" s="59" t="s">
        <v>92</v>
      </c>
      <c r="H14" s="57" t="s">
        <v>218</v>
      </c>
      <c r="I14" s="72">
        <f t="shared" si="1"/>
        <v>899</v>
      </c>
      <c r="J14" s="73">
        <v>7.08</v>
      </c>
      <c r="K14" s="74">
        <v>0.14899999999999999</v>
      </c>
      <c r="L14" s="73">
        <v>7.09</v>
      </c>
      <c r="M14" s="74">
        <v>0.157</v>
      </c>
      <c r="N14" s="70" t="str">
        <f t="shared" si="2"/>
        <v>I A</v>
      </c>
      <c r="O14" s="65" t="s">
        <v>281</v>
      </c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  <c r="EH14" s="66"/>
      <c r="EI14" s="66"/>
      <c r="EJ14" s="66"/>
      <c r="EK14" s="66"/>
    </row>
    <row r="15" spans="1:240" s="67" customFormat="1" ht="16.350000000000001" customHeight="1" x14ac:dyDescent="0.25">
      <c r="A15" s="55">
        <v>7</v>
      </c>
      <c r="B15" s="55"/>
      <c r="C15" s="56">
        <v>5</v>
      </c>
      <c r="D15" s="57" t="s">
        <v>84</v>
      </c>
      <c r="E15" s="58" t="s">
        <v>89</v>
      </c>
      <c r="F15" s="171">
        <v>38338</v>
      </c>
      <c r="G15" s="59" t="s">
        <v>13</v>
      </c>
      <c r="H15" s="57" t="s">
        <v>90</v>
      </c>
      <c r="I15" s="72">
        <f t="shared" si="1"/>
        <v>874</v>
      </c>
      <c r="J15" s="73">
        <v>7.13</v>
      </c>
      <c r="K15" s="74">
        <v>0.12</v>
      </c>
      <c r="L15" s="73">
        <v>7.1</v>
      </c>
      <c r="M15" s="74">
        <v>0.11899999999999999</v>
      </c>
      <c r="N15" s="70" t="str">
        <f t="shared" si="2"/>
        <v>I A</v>
      </c>
      <c r="O15" s="65" t="s">
        <v>395</v>
      </c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</row>
    <row r="16" spans="1:240" s="67" customFormat="1" ht="16.350000000000001" customHeight="1" x14ac:dyDescent="0.25">
      <c r="A16" s="55">
        <v>8</v>
      </c>
      <c r="B16" s="55"/>
      <c r="C16" s="56"/>
      <c r="D16" s="57" t="s">
        <v>144</v>
      </c>
      <c r="E16" s="58" t="s">
        <v>145</v>
      </c>
      <c r="F16" s="171">
        <v>35954</v>
      </c>
      <c r="G16" s="59"/>
      <c r="H16" s="57"/>
      <c r="I16" s="72">
        <f t="shared" si="1"/>
        <v>826</v>
      </c>
      <c r="J16" s="73">
        <v>7.23</v>
      </c>
      <c r="K16" s="74">
        <v>0.161</v>
      </c>
      <c r="L16" s="73">
        <v>7.19</v>
      </c>
      <c r="M16" s="74">
        <v>0.13200000000000001</v>
      </c>
      <c r="N16" s="70" t="str">
        <f t="shared" si="2"/>
        <v>I A</v>
      </c>
      <c r="O16" s="65" t="s">
        <v>14</v>
      </c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</row>
    <row r="17" spans="1:141" s="67" customFormat="1" ht="16.350000000000001" customHeight="1" x14ac:dyDescent="0.25">
      <c r="A17" s="55">
        <v>9</v>
      </c>
      <c r="B17" s="55">
        <v>2</v>
      </c>
      <c r="C17" s="56"/>
      <c r="D17" s="57" t="s">
        <v>42</v>
      </c>
      <c r="E17" s="58" t="s">
        <v>399</v>
      </c>
      <c r="F17" s="171">
        <v>40054</v>
      </c>
      <c r="G17" s="59" t="s">
        <v>13</v>
      </c>
      <c r="H17" s="57"/>
      <c r="I17" s="72">
        <f t="shared" si="1"/>
        <v>811</v>
      </c>
      <c r="J17" s="73">
        <v>7.26</v>
      </c>
      <c r="K17" s="74">
        <v>0.127</v>
      </c>
      <c r="L17" s="73">
        <v>7.28</v>
      </c>
      <c r="M17" s="74">
        <v>0.13400000000000001</v>
      </c>
      <c r="N17" s="70" t="str">
        <f t="shared" si="2"/>
        <v>I A</v>
      </c>
      <c r="O17" s="65" t="s">
        <v>25</v>
      </c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</row>
    <row r="18" spans="1:141" s="67" customFormat="1" ht="16.350000000000001" customHeight="1" x14ac:dyDescent="0.25">
      <c r="A18" s="55">
        <v>14</v>
      </c>
      <c r="B18" s="55">
        <v>3</v>
      </c>
      <c r="C18" s="56"/>
      <c r="D18" s="57" t="s">
        <v>51</v>
      </c>
      <c r="E18" s="58" t="s">
        <v>415</v>
      </c>
      <c r="F18" s="171">
        <v>39460</v>
      </c>
      <c r="G18" s="59" t="s">
        <v>408</v>
      </c>
      <c r="H18" s="57"/>
      <c r="I18" s="72">
        <f t="shared" si="1"/>
        <v>774</v>
      </c>
      <c r="J18" s="73">
        <v>7.34</v>
      </c>
      <c r="K18" s="74">
        <v>0.121</v>
      </c>
      <c r="L18" s="73">
        <v>7.3</v>
      </c>
      <c r="M18" s="74">
        <v>0.1</v>
      </c>
      <c r="N18" s="70" t="str">
        <f t="shared" si="2"/>
        <v>I A</v>
      </c>
      <c r="O18" s="65" t="s">
        <v>414</v>
      </c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</row>
    <row r="19" spans="1:141" s="67" customFormat="1" ht="16.350000000000001" customHeight="1" x14ac:dyDescent="0.25">
      <c r="A19" s="55">
        <v>10</v>
      </c>
      <c r="B19" s="55">
        <v>4</v>
      </c>
      <c r="C19" s="56"/>
      <c r="D19" s="57" t="s">
        <v>64</v>
      </c>
      <c r="E19" s="58" t="s">
        <v>292</v>
      </c>
      <c r="F19" s="171">
        <v>40339</v>
      </c>
      <c r="G19" s="59" t="s">
        <v>13</v>
      </c>
      <c r="H19" s="57"/>
      <c r="I19" s="72">
        <f t="shared" si="1"/>
        <v>765</v>
      </c>
      <c r="J19" s="73">
        <v>7.36</v>
      </c>
      <c r="K19" s="74">
        <v>0.159</v>
      </c>
      <c r="L19" s="73">
        <v>7.34</v>
      </c>
      <c r="M19" s="74">
        <v>0.16700000000000001</v>
      </c>
      <c r="N19" s="70" t="str">
        <f t="shared" si="2"/>
        <v>II A</v>
      </c>
      <c r="O19" s="65" t="s">
        <v>63</v>
      </c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</row>
    <row r="20" spans="1:141" s="67" customFormat="1" ht="16.350000000000001" customHeight="1" x14ac:dyDescent="0.25">
      <c r="A20" s="55">
        <v>11</v>
      </c>
      <c r="B20" s="55">
        <v>5</v>
      </c>
      <c r="C20" s="56"/>
      <c r="D20" s="57" t="s">
        <v>412</v>
      </c>
      <c r="E20" s="58" t="s">
        <v>413</v>
      </c>
      <c r="F20" s="171">
        <v>39543</v>
      </c>
      <c r="G20" s="59" t="s">
        <v>408</v>
      </c>
      <c r="H20" s="57"/>
      <c r="I20" s="72">
        <f t="shared" si="1"/>
        <v>747</v>
      </c>
      <c r="J20" s="73">
        <v>7.4</v>
      </c>
      <c r="K20" s="74">
        <v>0.182</v>
      </c>
      <c r="L20" s="73">
        <v>7.39</v>
      </c>
      <c r="M20" s="74">
        <v>0.13</v>
      </c>
      <c r="N20" s="70" t="str">
        <f t="shared" si="2"/>
        <v>II A</v>
      </c>
      <c r="O20" s="65" t="s">
        <v>414</v>
      </c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</row>
    <row r="21" spans="1:141" s="67" customFormat="1" ht="16.350000000000001" customHeight="1" x14ac:dyDescent="0.25">
      <c r="A21" s="55">
        <v>12</v>
      </c>
      <c r="B21" s="55">
        <v>6</v>
      </c>
      <c r="C21" s="56"/>
      <c r="D21" s="57" t="s">
        <v>48</v>
      </c>
      <c r="E21" s="58" t="s">
        <v>86</v>
      </c>
      <c r="F21" s="171">
        <v>39136</v>
      </c>
      <c r="G21" s="59" t="s">
        <v>13</v>
      </c>
      <c r="H21" s="57"/>
      <c r="I21" s="72">
        <f t="shared" si="1"/>
        <v>738</v>
      </c>
      <c r="J21" s="73">
        <v>7.42</v>
      </c>
      <c r="K21" s="74">
        <v>0.13500000000000001</v>
      </c>
      <c r="L21" s="73">
        <v>7.44</v>
      </c>
      <c r="M21" s="74">
        <v>0.124</v>
      </c>
      <c r="N21" s="70" t="str">
        <f t="shared" si="2"/>
        <v>II A</v>
      </c>
      <c r="O21" s="65" t="s">
        <v>14</v>
      </c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</row>
    <row r="22" spans="1:141" s="67" customFormat="1" ht="16.350000000000001" customHeight="1" x14ac:dyDescent="0.25">
      <c r="A22" s="55">
        <v>13</v>
      </c>
      <c r="B22" s="55">
        <v>6</v>
      </c>
      <c r="C22" s="56"/>
      <c r="D22" s="57" t="s">
        <v>79</v>
      </c>
      <c r="E22" s="58" t="s">
        <v>452</v>
      </c>
      <c r="F22" s="171">
        <v>40164</v>
      </c>
      <c r="G22" s="59" t="s">
        <v>421</v>
      </c>
      <c r="H22" s="57"/>
      <c r="I22" s="72">
        <f t="shared" si="1"/>
        <v>724</v>
      </c>
      <c r="J22" s="73">
        <v>7.45</v>
      </c>
      <c r="K22" s="74">
        <v>0.11600000000000001</v>
      </c>
      <c r="L22" s="73">
        <v>7.44</v>
      </c>
      <c r="M22" s="74">
        <v>0.108</v>
      </c>
      <c r="N22" s="70" t="str">
        <f t="shared" si="2"/>
        <v>II A</v>
      </c>
      <c r="O22" s="65" t="s">
        <v>445</v>
      </c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  <c r="EH22" s="66"/>
      <c r="EI22" s="66"/>
      <c r="EJ22" s="66"/>
      <c r="EK22" s="66"/>
    </row>
    <row r="23" spans="1:141" s="67" customFormat="1" ht="16.350000000000001" customHeight="1" x14ac:dyDescent="0.25">
      <c r="A23" s="55">
        <v>15</v>
      </c>
      <c r="B23" s="55">
        <v>8</v>
      </c>
      <c r="C23" s="56"/>
      <c r="D23" s="57" t="s">
        <v>42</v>
      </c>
      <c r="E23" s="58" t="s">
        <v>58</v>
      </c>
      <c r="F23" s="171">
        <v>39659</v>
      </c>
      <c r="G23" s="59" t="s">
        <v>13</v>
      </c>
      <c r="H23" s="57"/>
      <c r="I23" s="72">
        <f t="shared" si="1"/>
        <v>894</v>
      </c>
      <c r="J23" s="73">
        <v>7.09</v>
      </c>
      <c r="K23" s="74">
        <v>0.2</v>
      </c>
      <c r="L23" s="73" t="s">
        <v>471</v>
      </c>
      <c r="M23" s="74"/>
      <c r="N23" s="70" t="str">
        <f t="shared" ref="N23:N53" si="3">IF(ISBLANK(J23),"",IF(J23&gt;8.1,"",IF(J23&lt;=6.7,"TSM",IF(J23&lt;=6.84,"SM",IF(J23&lt;=7,"KSM",IF(J23&lt;=7.3,"I A",IF(J23&lt;=7.65,"II A",IF(J23&lt;=8.1,"III A"))))))))</f>
        <v>I A</v>
      </c>
      <c r="O23" s="65" t="s">
        <v>59</v>
      </c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  <c r="EH23" s="66"/>
      <c r="EI23" s="66"/>
      <c r="EJ23" s="66"/>
      <c r="EK23" s="66"/>
    </row>
    <row r="24" spans="1:141" s="67" customFormat="1" ht="16.350000000000001" customHeight="1" x14ac:dyDescent="0.25">
      <c r="A24" s="55">
        <v>16</v>
      </c>
      <c r="B24" s="55"/>
      <c r="C24" s="56"/>
      <c r="D24" s="57" t="s">
        <v>383</v>
      </c>
      <c r="E24" s="58" t="s">
        <v>384</v>
      </c>
      <c r="F24" s="171">
        <v>39017</v>
      </c>
      <c r="G24" s="59" t="s">
        <v>13</v>
      </c>
      <c r="H24" s="57"/>
      <c r="I24" s="72">
        <f t="shared" si="1"/>
        <v>830</v>
      </c>
      <c r="J24" s="73">
        <v>7.22</v>
      </c>
      <c r="K24" s="74">
        <v>0.159</v>
      </c>
      <c r="L24" s="73" t="s">
        <v>471</v>
      </c>
      <c r="M24" s="74"/>
      <c r="N24" s="70" t="str">
        <f t="shared" si="3"/>
        <v>I A</v>
      </c>
      <c r="O24" s="65" t="s">
        <v>23</v>
      </c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  <c r="EH24" s="66"/>
      <c r="EI24" s="66"/>
      <c r="EJ24" s="66"/>
      <c r="EK24" s="66"/>
    </row>
    <row r="25" spans="1:141" s="67" customFormat="1" ht="16.350000000000001" customHeight="1" x14ac:dyDescent="0.25">
      <c r="A25" s="55">
        <v>17</v>
      </c>
      <c r="B25" s="55"/>
      <c r="C25" s="56"/>
      <c r="D25" s="57" t="s">
        <v>101</v>
      </c>
      <c r="E25" s="58" t="s">
        <v>163</v>
      </c>
      <c r="F25" s="171">
        <v>38411</v>
      </c>
      <c r="G25" s="59" t="s">
        <v>13</v>
      </c>
      <c r="H25" s="57"/>
      <c r="I25" s="72">
        <f t="shared" si="1"/>
        <v>816</v>
      </c>
      <c r="J25" s="73">
        <v>7.25</v>
      </c>
      <c r="K25" s="74">
        <v>0.17799999999999999</v>
      </c>
      <c r="L25" s="73"/>
      <c r="M25" s="74"/>
      <c r="N25" s="70" t="str">
        <f t="shared" si="3"/>
        <v>I A</v>
      </c>
      <c r="O25" s="65" t="s">
        <v>23</v>
      </c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66"/>
      <c r="BP25" s="66"/>
      <c r="BQ25" s="66"/>
      <c r="BR25" s="66"/>
      <c r="BS25" s="66"/>
      <c r="BT25" s="66"/>
      <c r="BU25" s="66"/>
      <c r="BV25" s="66"/>
      <c r="BW25" s="66"/>
      <c r="BX25" s="66"/>
      <c r="BY25" s="66"/>
      <c r="BZ25" s="66"/>
      <c r="CA25" s="66"/>
      <c r="CB25" s="66"/>
      <c r="CC25" s="66"/>
      <c r="CD25" s="66"/>
      <c r="CE25" s="66"/>
      <c r="CF25" s="66"/>
      <c r="CG25" s="66"/>
      <c r="CH25" s="66"/>
      <c r="CI25" s="66"/>
      <c r="CJ25" s="66"/>
      <c r="CK25" s="66"/>
      <c r="CL25" s="66"/>
      <c r="CM25" s="66"/>
      <c r="CN25" s="66"/>
      <c r="CO25" s="66"/>
      <c r="CP25" s="66"/>
      <c r="CQ25" s="66"/>
      <c r="CR25" s="66"/>
      <c r="CS25" s="66"/>
      <c r="CT25" s="66"/>
      <c r="CU25" s="66"/>
      <c r="CV25" s="66"/>
      <c r="CW25" s="66"/>
      <c r="CX25" s="66"/>
      <c r="CY25" s="66"/>
      <c r="CZ25" s="66"/>
      <c r="DA25" s="66"/>
      <c r="DB25" s="66"/>
      <c r="DC25" s="66"/>
      <c r="DD25" s="66"/>
      <c r="DE25" s="66"/>
      <c r="DF25" s="66"/>
      <c r="DG25" s="66"/>
      <c r="DH25" s="66"/>
      <c r="DI25" s="66"/>
      <c r="DJ25" s="66"/>
      <c r="DK25" s="66"/>
      <c r="DL25" s="66"/>
      <c r="DM25" s="66"/>
      <c r="DN25" s="66"/>
      <c r="DO25" s="66"/>
      <c r="DP25" s="66"/>
      <c r="DQ25" s="66"/>
      <c r="DR25" s="66"/>
      <c r="DS25" s="66"/>
      <c r="DT25" s="66"/>
      <c r="DU25" s="66"/>
      <c r="DV25" s="66"/>
      <c r="DW25" s="66"/>
      <c r="DX25" s="66"/>
      <c r="DY25" s="66"/>
      <c r="DZ25" s="66"/>
      <c r="EA25" s="66"/>
      <c r="EB25" s="66"/>
      <c r="EC25" s="66"/>
      <c r="ED25" s="66"/>
      <c r="EE25" s="66"/>
      <c r="EF25" s="66"/>
      <c r="EG25" s="66"/>
      <c r="EH25" s="66"/>
      <c r="EI25" s="66"/>
      <c r="EJ25" s="66"/>
      <c r="EK25" s="66"/>
    </row>
    <row r="26" spans="1:141" s="67" customFormat="1" ht="16.350000000000001" customHeight="1" x14ac:dyDescent="0.25">
      <c r="A26" s="55">
        <v>18</v>
      </c>
      <c r="B26" s="55"/>
      <c r="C26" s="56"/>
      <c r="D26" s="57" t="s">
        <v>212</v>
      </c>
      <c r="E26" s="58" t="s">
        <v>213</v>
      </c>
      <c r="F26" s="171">
        <v>37044</v>
      </c>
      <c r="G26" s="59" t="s">
        <v>214</v>
      </c>
      <c r="H26" s="57"/>
      <c r="I26" s="72">
        <f t="shared" si="1"/>
        <v>807</v>
      </c>
      <c r="J26" s="73">
        <v>7.27</v>
      </c>
      <c r="K26" s="74">
        <v>0.11</v>
      </c>
      <c r="L26" s="73"/>
      <c r="M26" s="74"/>
      <c r="N26" s="70" t="str">
        <f t="shared" si="3"/>
        <v>I A</v>
      </c>
      <c r="O26" s="65" t="s">
        <v>215</v>
      </c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66"/>
      <c r="BP26" s="66"/>
      <c r="BQ26" s="66"/>
      <c r="BR26" s="66"/>
      <c r="BS26" s="66"/>
      <c r="BT26" s="66"/>
      <c r="BU26" s="66"/>
      <c r="BV26" s="66"/>
      <c r="BW26" s="66"/>
      <c r="BX26" s="66"/>
      <c r="BY26" s="66"/>
      <c r="BZ26" s="66"/>
      <c r="CA26" s="66"/>
      <c r="CB26" s="66"/>
      <c r="CC26" s="66"/>
      <c r="CD26" s="66"/>
      <c r="CE26" s="66"/>
      <c r="CF26" s="66"/>
      <c r="CG26" s="66"/>
      <c r="CH26" s="66"/>
      <c r="CI26" s="66"/>
      <c r="CJ26" s="66"/>
      <c r="CK26" s="66"/>
      <c r="CL26" s="66"/>
      <c r="CM26" s="66"/>
      <c r="CN26" s="66"/>
      <c r="CO26" s="66"/>
      <c r="CP26" s="66"/>
      <c r="CQ26" s="66"/>
      <c r="CR26" s="66"/>
      <c r="CS26" s="66"/>
      <c r="CT26" s="66"/>
      <c r="CU26" s="66"/>
      <c r="CV26" s="66"/>
      <c r="CW26" s="66"/>
      <c r="CX26" s="66"/>
      <c r="CY26" s="66"/>
      <c r="CZ26" s="66"/>
      <c r="DA26" s="66"/>
      <c r="DB26" s="66"/>
      <c r="DC26" s="66"/>
      <c r="DD26" s="66"/>
      <c r="DE26" s="66"/>
      <c r="DF26" s="66"/>
      <c r="DG26" s="66"/>
      <c r="DH26" s="66"/>
      <c r="DI26" s="66"/>
      <c r="DJ26" s="66"/>
      <c r="DK26" s="66"/>
      <c r="DL26" s="66"/>
      <c r="DM26" s="66"/>
      <c r="DN26" s="66"/>
      <c r="DO26" s="66"/>
      <c r="DP26" s="66"/>
      <c r="DQ26" s="66"/>
      <c r="DR26" s="66"/>
      <c r="DS26" s="66"/>
      <c r="DT26" s="66"/>
      <c r="DU26" s="66"/>
      <c r="DV26" s="66"/>
      <c r="DW26" s="66"/>
      <c r="DX26" s="66"/>
      <c r="DY26" s="66"/>
      <c r="DZ26" s="66"/>
      <c r="EA26" s="66"/>
      <c r="EB26" s="66"/>
      <c r="EC26" s="66"/>
      <c r="ED26" s="66"/>
      <c r="EE26" s="66"/>
      <c r="EF26" s="66"/>
      <c r="EG26" s="66"/>
      <c r="EH26" s="66"/>
      <c r="EI26" s="66"/>
      <c r="EJ26" s="66"/>
      <c r="EK26" s="66"/>
    </row>
    <row r="27" spans="1:141" s="67" customFormat="1" ht="16.350000000000001" customHeight="1" x14ac:dyDescent="0.25">
      <c r="A27" s="55">
        <v>19</v>
      </c>
      <c r="B27" s="55"/>
      <c r="C27" s="56"/>
      <c r="D27" s="57" t="s">
        <v>84</v>
      </c>
      <c r="E27" s="58" t="s">
        <v>140</v>
      </c>
      <c r="F27" s="171">
        <v>32722</v>
      </c>
      <c r="G27" s="59" t="s">
        <v>41</v>
      </c>
      <c r="H27" s="57"/>
      <c r="I27" s="72">
        <f t="shared" si="1"/>
        <v>802</v>
      </c>
      <c r="J27" s="73">
        <v>7.28</v>
      </c>
      <c r="K27" s="74">
        <v>0.20499999999999999</v>
      </c>
      <c r="L27" s="73"/>
      <c r="M27" s="74"/>
      <c r="N27" s="70" t="str">
        <f t="shared" si="3"/>
        <v>I A</v>
      </c>
      <c r="O27" s="65" t="s">
        <v>31</v>
      </c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66"/>
      <c r="BP27" s="66"/>
      <c r="BQ27" s="66"/>
      <c r="BR27" s="66"/>
      <c r="BS27" s="66"/>
      <c r="BT27" s="66"/>
      <c r="BU27" s="66"/>
      <c r="BV27" s="66"/>
      <c r="BW27" s="66"/>
      <c r="BX27" s="66"/>
      <c r="BY27" s="66"/>
      <c r="BZ27" s="66"/>
      <c r="CA27" s="66"/>
      <c r="CB27" s="66"/>
      <c r="CC27" s="66"/>
      <c r="CD27" s="66"/>
      <c r="CE27" s="66"/>
      <c r="CF27" s="66"/>
      <c r="CG27" s="66"/>
      <c r="CH27" s="66"/>
      <c r="CI27" s="66"/>
      <c r="CJ27" s="66"/>
      <c r="CK27" s="66"/>
      <c r="CL27" s="66"/>
      <c r="CM27" s="66"/>
      <c r="CN27" s="66"/>
      <c r="CO27" s="66"/>
      <c r="CP27" s="66"/>
      <c r="CQ27" s="66"/>
      <c r="CR27" s="66"/>
      <c r="CS27" s="66"/>
      <c r="CT27" s="66"/>
      <c r="CU27" s="66"/>
      <c r="CV27" s="66"/>
      <c r="CW27" s="66"/>
      <c r="CX27" s="66"/>
      <c r="CY27" s="66"/>
      <c r="CZ27" s="66"/>
      <c r="DA27" s="66"/>
      <c r="DB27" s="66"/>
      <c r="DC27" s="66"/>
      <c r="DD27" s="66"/>
      <c r="DE27" s="66"/>
      <c r="DF27" s="66"/>
      <c r="DG27" s="66"/>
      <c r="DH27" s="66"/>
      <c r="DI27" s="66"/>
      <c r="DJ27" s="66"/>
      <c r="DK27" s="66"/>
      <c r="DL27" s="66"/>
      <c r="DM27" s="66"/>
      <c r="DN27" s="66"/>
      <c r="DO27" s="66"/>
      <c r="DP27" s="66"/>
      <c r="DQ27" s="66"/>
      <c r="DR27" s="66"/>
      <c r="DS27" s="66"/>
      <c r="DT27" s="66"/>
      <c r="DU27" s="66"/>
      <c r="DV27" s="66"/>
      <c r="DW27" s="66"/>
      <c r="DX27" s="66"/>
      <c r="DY27" s="66"/>
      <c r="DZ27" s="66"/>
      <c r="EA27" s="66"/>
      <c r="EB27" s="66"/>
      <c r="EC27" s="66"/>
      <c r="ED27" s="66"/>
      <c r="EE27" s="66"/>
      <c r="EF27" s="66"/>
      <c r="EG27" s="66"/>
      <c r="EH27" s="66"/>
      <c r="EI27" s="66"/>
      <c r="EJ27" s="66"/>
      <c r="EK27" s="66"/>
    </row>
    <row r="28" spans="1:141" s="67" customFormat="1" ht="16.350000000000001" customHeight="1" x14ac:dyDescent="0.25">
      <c r="A28" s="55">
        <v>20</v>
      </c>
      <c r="B28" s="55"/>
      <c r="C28" s="56">
        <v>6</v>
      </c>
      <c r="D28" s="57" t="s">
        <v>87</v>
      </c>
      <c r="E28" s="58" t="s">
        <v>88</v>
      </c>
      <c r="F28" s="171">
        <v>37667</v>
      </c>
      <c r="G28" s="59" t="s">
        <v>13</v>
      </c>
      <c r="H28" s="57" t="s">
        <v>209</v>
      </c>
      <c r="I28" s="72">
        <f t="shared" si="1"/>
        <v>774</v>
      </c>
      <c r="J28" s="73">
        <v>7.34</v>
      </c>
      <c r="K28" s="74">
        <v>0.20100000000000001</v>
      </c>
      <c r="L28" s="73"/>
      <c r="M28" s="74"/>
      <c r="N28" s="70" t="str">
        <f t="shared" si="3"/>
        <v>II A</v>
      </c>
      <c r="O28" s="65" t="s">
        <v>14</v>
      </c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  <c r="CC28" s="66"/>
      <c r="CD28" s="66"/>
      <c r="CE28" s="66"/>
      <c r="CF28" s="66"/>
      <c r="CG28" s="66"/>
      <c r="CH28" s="66"/>
      <c r="CI28" s="66"/>
      <c r="CJ28" s="66"/>
      <c r="CK28" s="66"/>
      <c r="CL28" s="66"/>
      <c r="CM28" s="66"/>
      <c r="CN28" s="66"/>
      <c r="CO28" s="66"/>
      <c r="CP28" s="66"/>
      <c r="CQ28" s="66"/>
      <c r="CR28" s="66"/>
      <c r="CS28" s="66"/>
      <c r="CT28" s="66"/>
      <c r="CU28" s="66"/>
      <c r="CV28" s="66"/>
      <c r="CW28" s="66"/>
      <c r="CX28" s="66"/>
      <c r="CY28" s="66"/>
      <c r="CZ28" s="66"/>
      <c r="DA28" s="66"/>
      <c r="DB28" s="66"/>
      <c r="DC28" s="66"/>
      <c r="DD28" s="66"/>
      <c r="DE28" s="66"/>
      <c r="DF28" s="66"/>
      <c r="DG28" s="66"/>
      <c r="DH28" s="66"/>
      <c r="DI28" s="66"/>
      <c r="DJ28" s="66"/>
      <c r="DK28" s="66"/>
      <c r="DL28" s="66"/>
      <c r="DM28" s="66"/>
      <c r="DN28" s="66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66"/>
      <c r="EG28" s="66"/>
      <c r="EH28" s="66"/>
      <c r="EI28" s="66"/>
      <c r="EJ28" s="66"/>
      <c r="EK28" s="66"/>
    </row>
    <row r="29" spans="1:141" s="67" customFormat="1" ht="16.350000000000001" customHeight="1" x14ac:dyDescent="0.25">
      <c r="A29" s="55">
        <v>21</v>
      </c>
      <c r="B29" s="55"/>
      <c r="C29" s="56">
        <v>7</v>
      </c>
      <c r="D29" s="57" t="s">
        <v>49</v>
      </c>
      <c r="E29" s="58" t="s">
        <v>336</v>
      </c>
      <c r="F29" s="171">
        <v>38706</v>
      </c>
      <c r="G29" s="59"/>
      <c r="H29" s="57" t="s">
        <v>325</v>
      </c>
      <c r="I29" s="72">
        <f t="shared" si="1"/>
        <v>747</v>
      </c>
      <c r="J29" s="73">
        <v>7.4</v>
      </c>
      <c r="K29" s="74">
        <v>0.152</v>
      </c>
      <c r="L29" s="73"/>
      <c r="M29" s="74"/>
      <c r="N29" s="70" t="str">
        <f t="shared" si="3"/>
        <v>II A</v>
      </c>
      <c r="O29" s="65" t="s">
        <v>332</v>
      </c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</row>
    <row r="30" spans="1:141" s="67" customFormat="1" ht="16.350000000000001" customHeight="1" x14ac:dyDescent="0.25">
      <c r="A30" s="55">
        <v>22</v>
      </c>
      <c r="B30" s="55"/>
      <c r="C30" s="56">
        <v>8</v>
      </c>
      <c r="D30" s="57" t="s">
        <v>333</v>
      </c>
      <c r="E30" s="58" t="s">
        <v>334</v>
      </c>
      <c r="F30" s="171">
        <v>38228</v>
      </c>
      <c r="G30" s="59"/>
      <c r="H30" s="57" t="s">
        <v>325</v>
      </c>
      <c r="I30" s="72">
        <f t="shared" si="1"/>
        <v>747</v>
      </c>
      <c r="J30" s="73">
        <v>7.4</v>
      </c>
      <c r="K30" s="74">
        <v>0.186</v>
      </c>
      <c r="L30" s="73"/>
      <c r="M30" s="74"/>
      <c r="N30" s="70" t="str">
        <f t="shared" si="3"/>
        <v>II A</v>
      </c>
      <c r="O30" s="65" t="s">
        <v>335</v>
      </c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</row>
    <row r="31" spans="1:141" s="67" customFormat="1" ht="16.350000000000001" customHeight="1" x14ac:dyDescent="0.25">
      <c r="A31" s="55">
        <v>23</v>
      </c>
      <c r="B31" s="55">
        <v>9</v>
      </c>
      <c r="C31" s="56"/>
      <c r="D31" s="57" t="s">
        <v>216</v>
      </c>
      <c r="E31" s="58" t="s">
        <v>376</v>
      </c>
      <c r="F31" s="171">
        <v>39373</v>
      </c>
      <c r="G31" s="59" t="s">
        <v>13</v>
      </c>
      <c r="H31" s="57"/>
      <c r="I31" s="72">
        <f t="shared" si="1"/>
        <v>715</v>
      </c>
      <c r="J31" s="73">
        <v>7.47</v>
      </c>
      <c r="K31" s="74">
        <v>0.20300000000000001</v>
      </c>
      <c r="L31" s="73"/>
      <c r="M31" s="74"/>
      <c r="N31" s="70" t="str">
        <f t="shared" si="3"/>
        <v>II A</v>
      </c>
      <c r="O31" s="65" t="s">
        <v>66</v>
      </c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  <c r="EH31" s="66"/>
      <c r="EI31" s="66"/>
      <c r="EJ31" s="66"/>
      <c r="EK31" s="66"/>
    </row>
    <row r="32" spans="1:141" s="67" customFormat="1" ht="16.350000000000001" customHeight="1" x14ac:dyDescent="0.25">
      <c r="A32" s="55">
        <v>24</v>
      </c>
      <c r="B32" s="55"/>
      <c r="C32" s="56"/>
      <c r="D32" s="57" t="s">
        <v>36</v>
      </c>
      <c r="E32" s="58" t="s">
        <v>143</v>
      </c>
      <c r="F32" s="171">
        <v>39546</v>
      </c>
      <c r="G32" s="59" t="s">
        <v>13</v>
      </c>
      <c r="H32" s="57"/>
      <c r="I32" s="72">
        <f t="shared" si="1"/>
        <v>715</v>
      </c>
      <c r="J32" s="73">
        <v>7.47</v>
      </c>
      <c r="K32" s="74">
        <v>0.14899999999999999</v>
      </c>
      <c r="L32" s="73"/>
      <c r="M32" s="74"/>
      <c r="N32" s="70" t="str">
        <f t="shared" si="3"/>
        <v>II A</v>
      </c>
      <c r="O32" s="65" t="s">
        <v>18</v>
      </c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66"/>
      <c r="BP32" s="66"/>
      <c r="BQ32" s="66"/>
      <c r="BR32" s="66"/>
      <c r="BS32" s="66"/>
      <c r="BT32" s="66"/>
      <c r="BU32" s="66"/>
      <c r="BV32" s="66"/>
      <c r="BW32" s="66"/>
      <c r="BX32" s="66"/>
      <c r="BY32" s="66"/>
      <c r="BZ32" s="66"/>
      <c r="CA32" s="66"/>
      <c r="CB32" s="66"/>
      <c r="CC32" s="66"/>
      <c r="CD32" s="66"/>
      <c r="CE32" s="66"/>
      <c r="CF32" s="66"/>
      <c r="CG32" s="66"/>
      <c r="CH32" s="66"/>
      <c r="CI32" s="66"/>
      <c r="CJ32" s="66"/>
      <c r="CK32" s="66"/>
      <c r="CL32" s="66"/>
      <c r="CM32" s="66"/>
      <c r="CN32" s="66"/>
      <c r="CO32" s="66"/>
      <c r="CP32" s="66"/>
      <c r="CQ32" s="66"/>
      <c r="CR32" s="66"/>
      <c r="CS32" s="66"/>
      <c r="CT32" s="66"/>
      <c r="CU32" s="66"/>
      <c r="CV32" s="66"/>
      <c r="CW32" s="66"/>
      <c r="CX32" s="66"/>
      <c r="CY32" s="66"/>
      <c r="CZ32" s="66"/>
      <c r="DA32" s="66"/>
      <c r="DB32" s="66"/>
      <c r="DC32" s="66"/>
      <c r="DD32" s="66"/>
      <c r="DE32" s="66"/>
      <c r="DF32" s="66"/>
      <c r="DG32" s="66"/>
      <c r="DH32" s="66"/>
      <c r="DI32" s="66"/>
      <c r="DJ32" s="66"/>
      <c r="DK32" s="66"/>
      <c r="DL32" s="66"/>
      <c r="DM32" s="66"/>
      <c r="DN32" s="66"/>
      <c r="DO32" s="66"/>
      <c r="DP32" s="66"/>
      <c r="DQ32" s="66"/>
      <c r="DR32" s="66"/>
      <c r="DS32" s="66"/>
      <c r="DT32" s="66"/>
      <c r="DU32" s="66"/>
      <c r="DV32" s="66"/>
      <c r="DW32" s="66"/>
      <c r="DX32" s="66"/>
      <c r="DY32" s="66"/>
      <c r="DZ32" s="66"/>
      <c r="EA32" s="66"/>
      <c r="EB32" s="66"/>
      <c r="EC32" s="66"/>
      <c r="ED32" s="66"/>
      <c r="EE32" s="66"/>
      <c r="EF32" s="66"/>
      <c r="EG32" s="66"/>
      <c r="EH32" s="66"/>
      <c r="EI32" s="66"/>
      <c r="EJ32" s="66"/>
      <c r="EK32" s="66"/>
    </row>
    <row r="33" spans="1:141" s="67" customFormat="1" ht="16.350000000000001" customHeight="1" x14ac:dyDescent="0.25">
      <c r="A33" s="55">
        <v>25</v>
      </c>
      <c r="B33" s="55"/>
      <c r="C33" s="56"/>
      <c r="D33" s="57" t="s">
        <v>416</v>
      </c>
      <c r="E33" s="58" t="s">
        <v>417</v>
      </c>
      <c r="F33" s="171">
        <v>39594</v>
      </c>
      <c r="G33" s="59" t="s">
        <v>408</v>
      </c>
      <c r="H33" s="57"/>
      <c r="I33" s="72">
        <f t="shared" si="1"/>
        <v>680</v>
      </c>
      <c r="J33" s="73">
        <v>7.55</v>
      </c>
      <c r="K33" s="74">
        <v>0.156</v>
      </c>
      <c r="L33" s="73"/>
      <c r="M33" s="74"/>
      <c r="N33" s="70" t="str">
        <f t="shared" si="3"/>
        <v>II A</v>
      </c>
      <c r="O33" s="65" t="s">
        <v>414</v>
      </c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66"/>
      <c r="BP33" s="66"/>
      <c r="BQ33" s="66"/>
      <c r="BR33" s="66"/>
      <c r="BS33" s="66"/>
      <c r="BT33" s="66"/>
      <c r="BU33" s="66"/>
      <c r="BV33" s="66"/>
      <c r="BW33" s="66"/>
      <c r="BX33" s="66"/>
      <c r="BY33" s="66"/>
      <c r="BZ33" s="66"/>
      <c r="CA33" s="66"/>
      <c r="CB33" s="66"/>
      <c r="CC33" s="66"/>
      <c r="CD33" s="66"/>
      <c r="CE33" s="66"/>
      <c r="CF33" s="66"/>
      <c r="CG33" s="66"/>
      <c r="CH33" s="66"/>
      <c r="CI33" s="66"/>
      <c r="CJ33" s="66"/>
      <c r="CK33" s="66"/>
      <c r="CL33" s="66"/>
      <c r="CM33" s="66"/>
      <c r="CN33" s="66"/>
      <c r="CO33" s="66"/>
      <c r="CP33" s="66"/>
      <c r="CQ33" s="66"/>
      <c r="CR33" s="66"/>
      <c r="CS33" s="66"/>
      <c r="CT33" s="66"/>
      <c r="CU33" s="66"/>
      <c r="CV33" s="66"/>
      <c r="CW33" s="66"/>
      <c r="CX33" s="66"/>
      <c r="CY33" s="66"/>
      <c r="CZ33" s="66"/>
      <c r="DA33" s="66"/>
      <c r="DB33" s="66"/>
      <c r="DC33" s="66"/>
      <c r="DD33" s="66"/>
      <c r="DE33" s="66"/>
      <c r="DF33" s="66"/>
      <c r="DG33" s="66"/>
      <c r="DH33" s="66"/>
      <c r="DI33" s="66"/>
      <c r="DJ33" s="66"/>
      <c r="DK33" s="66"/>
      <c r="DL33" s="66"/>
      <c r="DM33" s="66"/>
      <c r="DN33" s="66"/>
      <c r="DO33" s="66"/>
      <c r="DP33" s="66"/>
      <c r="DQ33" s="66"/>
      <c r="DR33" s="66"/>
      <c r="DS33" s="66"/>
      <c r="DT33" s="66"/>
      <c r="DU33" s="66"/>
      <c r="DV33" s="66"/>
      <c r="DW33" s="66"/>
      <c r="DX33" s="66"/>
      <c r="DY33" s="66"/>
      <c r="DZ33" s="66"/>
      <c r="EA33" s="66"/>
      <c r="EB33" s="66"/>
      <c r="EC33" s="66"/>
      <c r="ED33" s="66"/>
      <c r="EE33" s="66"/>
      <c r="EF33" s="66"/>
      <c r="EG33" s="66"/>
      <c r="EH33" s="66"/>
      <c r="EI33" s="66"/>
      <c r="EJ33" s="66"/>
      <c r="EK33" s="66"/>
    </row>
    <row r="34" spans="1:141" s="67" customFormat="1" ht="16.350000000000001" customHeight="1" x14ac:dyDescent="0.25">
      <c r="A34" s="55">
        <v>26</v>
      </c>
      <c r="B34" s="55"/>
      <c r="C34" s="56"/>
      <c r="D34" s="57" t="s">
        <v>71</v>
      </c>
      <c r="E34" s="58" t="s">
        <v>72</v>
      </c>
      <c r="F34" s="171">
        <v>39593</v>
      </c>
      <c r="G34" s="59" t="s">
        <v>13</v>
      </c>
      <c r="H34" s="57" t="s">
        <v>275</v>
      </c>
      <c r="I34" s="72">
        <f t="shared" si="1"/>
        <v>676</v>
      </c>
      <c r="J34" s="73">
        <v>7.56</v>
      </c>
      <c r="K34" s="74">
        <v>0.182</v>
      </c>
      <c r="L34" s="73"/>
      <c r="M34" s="74"/>
      <c r="N34" s="70" t="str">
        <f t="shared" si="3"/>
        <v>II A</v>
      </c>
      <c r="O34" s="65" t="s">
        <v>14</v>
      </c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  <c r="BF34" s="66"/>
      <c r="BG34" s="66"/>
      <c r="BH34" s="66"/>
      <c r="BI34" s="66"/>
      <c r="BJ34" s="66"/>
      <c r="BK34" s="66"/>
      <c r="BL34" s="66"/>
      <c r="BM34" s="66"/>
      <c r="BN34" s="66"/>
      <c r="BO34" s="66"/>
      <c r="BP34" s="66"/>
      <c r="BQ34" s="66"/>
      <c r="BR34" s="66"/>
      <c r="BS34" s="66"/>
      <c r="BT34" s="66"/>
      <c r="BU34" s="66"/>
      <c r="BV34" s="66"/>
      <c r="BW34" s="66"/>
      <c r="BX34" s="66"/>
      <c r="BY34" s="66"/>
      <c r="BZ34" s="66"/>
      <c r="CA34" s="66"/>
      <c r="CB34" s="66"/>
      <c r="CC34" s="66"/>
      <c r="CD34" s="66"/>
      <c r="CE34" s="66"/>
      <c r="CF34" s="66"/>
      <c r="CG34" s="66"/>
      <c r="CH34" s="66"/>
      <c r="CI34" s="66"/>
      <c r="CJ34" s="66"/>
      <c r="CK34" s="66"/>
      <c r="CL34" s="66"/>
      <c r="CM34" s="66"/>
      <c r="CN34" s="66"/>
      <c r="CO34" s="66"/>
      <c r="CP34" s="66"/>
      <c r="CQ34" s="66"/>
      <c r="CR34" s="66"/>
      <c r="CS34" s="66"/>
      <c r="CT34" s="66"/>
      <c r="CU34" s="66"/>
      <c r="CV34" s="66"/>
      <c r="CW34" s="66"/>
      <c r="CX34" s="66"/>
      <c r="CY34" s="66"/>
      <c r="CZ34" s="66"/>
      <c r="DA34" s="66"/>
      <c r="DB34" s="66"/>
      <c r="DC34" s="66"/>
      <c r="DD34" s="66"/>
      <c r="DE34" s="66"/>
      <c r="DF34" s="66"/>
      <c r="DG34" s="66"/>
      <c r="DH34" s="66"/>
      <c r="DI34" s="66"/>
      <c r="DJ34" s="66"/>
      <c r="DK34" s="66"/>
      <c r="DL34" s="66"/>
      <c r="DM34" s="66"/>
      <c r="DN34" s="66"/>
      <c r="DO34" s="66"/>
      <c r="DP34" s="66"/>
      <c r="DQ34" s="66"/>
      <c r="DR34" s="66"/>
      <c r="DS34" s="66"/>
      <c r="DT34" s="66"/>
      <c r="DU34" s="66"/>
      <c r="DV34" s="66"/>
      <c r="DW34" s="66"/>
      <c r="DX34" s="66"/>
      <c r="DY34" s="66"/>
      <c r="DZ34" s="66"/>
      <c r="EA34" s="66"/>
      <c r="EB34" s="66"/>
      <c r="EC34" s="66"/>
      <c r="ED34" s="66"/>
      <c r="EE34" s="66"/>
      <c r="EF34" s="66"/>
      <c r="EG34" s="66"/>
      <c r="EH34" s="66"/>
      <c r="EI34" s="66"/>
      <c r="EJ34" s="66"/>
      <c r="EK34" s="66"/>
    </row>
    <row r="35" spans="1:141" s="67" customFormat="1" ht="16.350000000000001" customHeight="1" x14ac:dyDescent="0.25">
      <c r="A35" s="55">
        <v>27</v>
      </c>
      <c r="B35" s="55"/>
      <c r="C35" s="56"/>
      <c r="D35" s="57" t="s">
        <v>42</v>
      </c>
      <c r="E35" s="58" t="s">
        <v>426</v>
      </c>
      <c r="F35" s="171">
        <v>39574</v>
      </c>
      <c r="G35" s="59" t="s">
        <v>421</v>
      </c>
      <c r="H35" s="57"/>
      <c r="I35" s="72">
        <f t="shared" si="1"/>
        <v>676</v>
      </c>
      <c r="J35" s="73">
        <v>7.56</v>
      </c>
      <c r="K35" s="74">
        <v>0.21</v>
      </c>
      <c r="L35" s="73"/>
      <c r="M35" s="74"/>
      <c r="N35" s="70" t="str">
        <f t="shared" si="3"/>
        <v>II A</v>
      </c>
      <c r="O35" s="65" t="s">
        <v>422</v>
      </c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  <c r="CC35" s="66"/>
      <c r="CD35" s="66"/>
      <c r="CE35" s="66"/>
      <c r="CF35" s="66"/>
      <c r="CG35" s="66"/>
      <c r="CH35" s="66"/>
      <c r="CI35" s="66"/>
      <c r="CJ35" s="66"/>
      <c r="CK35" s="66"/>
      <c r="CL35" s="66"/>
      <c r="CM35" s="66"/>
      <c r="CN35" s="66"/>
      <c r="CO35" s="66"/>
      <c r="CP35" s="66"/>
      <c r="CQ35" s="66"/>
      <c r="CR35" s="66"/>
      <c r="CS35" s="66"/>
      <c r="CT35" s="66"/>
      <c r="CU35" s="66"/>
      <c r="CV35" s="66"/>
      <c r="CW35" s="66"/>
      <c r="CX35" s="66"/>
      <c r="CY35" s="66"/>
      <c r="CZ35" s="66"/>
      <c r="DA35" s="66"/>
      <c r="DB35" s="66"/>
      <c r="DC35" s="66"/>
      <c r="DD35" s="66"/>
      <c r="DE35" s="66"/>
      <c r="DF35" s="66"/>
      <c r="DG35" s="66"/>
      <c r="DH35" s="66"/>
      <c r="DI35" s="66"/>
      <c r="DJ35" s="66"/>
      <c r="DK35" s="66"/>
      <c r="DL35" s="66"/>
      <c r="DM35" s="66"/>
      <c r="DN35" s="66"/>
      <c r="DO35" s="66"/>
      <c r="DP35" s="66"/>
      <c r="DQ35" s="66"/>
      <c r="DR35" s="66"/>
      <c r="DS35" s="66"/>
      <c r="DT35" s="66"/>
      <c r="DU35" s="66"/>
      <c r="DV35" s="66"/>
      <c r="DW35" s="66"/>
      <c r="DX35" s="66"/>
      <c r="DY35" s="66"/>
      <c r="DZ35" s="66"/>
      <c r="EA35" s="66"/>
      <c r="EB35" s="66"/>
      <c r="EC35" s="66"/>
      <c r="ED35" s="66"/>
      <c r="EE35" s="66"/>
      <c r="EF35" s="66"/>
      <c r="EG35" s="66"/>
      <c r="EH35" s="66"/>
      <c r="EI35" s="66"/>
      <c r="EJ35" s="66"/>
      <c r="EK35" s="66"/>
    </row>
    <row r="36" spans="1:141" s="67" customFormat="1" ht="16.350000000000001" customHeight="1" x14ac:dyDescent="0.25">
      <c r="A36" s="55">
        <v>28</v>
      </c>
      <c r="B36" s="55"/>
      <c r="C36" s="56"/>
      <c r="D36" s="57" t="s">
        <v>79</v>
      </c>
      <c r="E36" s="58" t="s">
        <v>80</v>
      </c>
      <c r="F36" s="171">
        <v>39681</v>
      </c>
      <c r="G36" s="59" t="s">
        <v>13</v>
      </c>
      <c r="H36" s="57"/>
      <c r="I36" s="72">
        <f t="shared" si="1"/>
        <v>672</v>
      </c>
      <c r="J36" s="73">
        <v>7.57</v>
      </c>
      <c r="K36" s="74">
        <v>0.255</v>
      </c>
      <c r="L36" s="73"/>
      <c r="M36" s="74"/>
      <c r="N36" s="70" t="str">
        <f t="shared" si="3"/>
        <v>II A</v>
      </c>
      <c r="O36" s="65" t="s">
        <v>14</v>
      </c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66"/>
      <c r="BP36" s="66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  <c r="CC36" s="66"/>
      <c r="CD36" s="66"/>
      <c r="CE36" s="66"/>
      <c r="CF36" s="66"/>
      <c r="CG36" s="66"/>
      <c r="CH36" s="66"/>
      <c r="CI36" s="66"/>
      <c r="CJ36" s="66"/>
      <c r="CK36" s="66"/>
      <c r="CL36" s="66"/>
      <c r="CM36" s="66"/>
      <c r="CN36" s="66"/>
      <c r="CO36" s="66"/>
      <c r="CP36" s="66"/>
      <c r="CQ36" s="66"/>
      <c r="CR36" s="66"/>
      <c r="CS36" s="66"/>
      <c r="CT36" s="66"/>
      <c r="CU36" s="66"/>
      <c r="CV36" s="66"/>
      <c r="CW36" s="66"/>
      <c r="CX36" s="66"/>
      <c r="CY36" s="66"/>
      <c r="CZ36" s="66"/>
      <c r="DA36" s="66"/>
      <c r="DB36" s="66"/>
      <c r="DC36" s="66"/>
      <c r="DD36" s="66"/>
      <c r="DE36" s="66"/>
      <c r="DF36" s="66"/>
      <c r="DG36" s="66"/>
      <c r="DH36" s="66"/>
      <c r="DI36" s="66"/>
      <c r="DJ36" s="66"/>
      <c r="DK36" s="66"/>
      <c r="DL36" s="66"/>
      <c r="DM36" s="66"/>
      <c r="DN36" s="66"/>
      <c r="DO36" s="66"/>
      <c r="DP36" s="66"/>
      <c r="DQ36" s="66"/>
      <c r="DR36" s="66"/>
      <c r="DS36" s="66"/>
      <c r="DT36" s="66"/>
      <c r="DU36" s="66"/>
      <c r="DV36" s="66"/>
      <c r="DW36" s="66"/>
      <c r="DX36" s="66"/>
      <c r="DY36" s="66"/>
      <c r="DZ36" s="66"/>
      <c r="EA36" s="66"/>
      <c r="EB36" s="66"/>
      <c r="EC36" s="66"/>
      <c r="ED36" s="66"/>
      <c r="EE36" s="66"/>
      <c r="EF36" s="66"/>
      <c r="EG36" s="66"/>
      <c r="EH36" s="66"/>
      <c r="EI36" s="66"/>
      <c r="EJ36" s="66"/>
      <c r="EK36" s="66"/>
    </row>
    <row r="37" spans="1:141" s="67" customFormat="1" ht="16.350000000000001" customHeight="1" x14ac:dyDescent="0.25">
      <c r="A37" s="55">
        <v>29</v>
      </c>
      <c r="B37" s="55"/>
      <c r="C37" s="56"/>
      <c r="D37" s="57" t="s">
        <v>134</v>
      </c>
      <c r="E37" s="58" t="s">
        <v>451</v>
      </c>
      <c r="F37" s="171">
        <v>39991</v>
      </c>
      <c r="G37" s="59" t="s">
        <v>421</v>
      </c>
      <c r="H37" s="57"/>
      <c r="I37" s="72">
        <f t="shared" si="1"/>
        <v>663</v>
      </c>
      <c r="J37" s="73">
        <v>7.59</v>
      </c>
      <c r="K37" s="74">
        <v>0.18</v>
      </c>
      <c r="L37" s="73"/>
      <c r="M37" s="74"/>
      <c r="N37" s="70" t="str">
        <f t="shared" si="3"/>
        <v>II A</v>
      </c>
      <c r="O37" s="65" t="s">
        <v>445</v>
      </c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  <c r="CC37" s="66"/>
      <c r="CD37" s="66"/>
      <c r="CE37" s="66"/>
      <c r="CF37" s="66"/>
      <c r="CG37" s="66"/>
      <c r="CH37" s="66"/>
      <c r="CI37" s="66"/>
      <c r="CJ37" s="66"/>
      <c r="CK37" s="66"/>
      <c r="CL37" s="66"/>
      <c r="CM37" s="66"/>
      <c r="CN37" s="66"/>
      <c r="CO37" s="66"/>
      <c r="CP37" s="66"/>
      <c r="CQ37" s="66"/>
      <c r="CR37" s="66"/>
      <c r="CS37" s="66"/>
      <c r="CT37" s="66"/>
      <c r="CU37" s="66"/>
      <c r="CV37" s="66"/>
      <c r="CW37" s="66"/>
      <c r="CX37" s="66"/>
      <c r="CY37" s="66"/>
      <c r="CZ37" s="66"/>
      <c r="DA37" s="66"/>
      <c r="DB37" s="66"/>
      <c r="DC37" s="66"/>
      <c r="DD37" s="66"/>
      <c r="DE37" s="66"/>
      <c r="DF37" s="66"/>
      <c r="DG37" s="66"/>
      <c r="DH37" s="66"/>
      <c r="DI37" s="66"/>
      <c r="DJ37" s="66"/>
      <c r="DK37" s="66"/>
      <c r="DL37" s="66"/>
      <c r="DM37" s="66"/>
      <c r="DN37" s="66"/>
      <c r="DO37" s="66"/>
      <c r="DP37" s="66"/>
      <c r="DQ37" s="66"/>
      <c r="DR37" s="66"/>
      <c r="DS37" s="66"/>
      <c r="DT37" s="66"/>
      <c r="DU37" s="66"/>
      <c r="DV37" s="66"/>
      <c r="DW37" s="66"/>
      <c r="DX37" s="66"/>
      <c r="DY37" s="66"/>
      <c r="DZ37" s="66"/>
      <c r="EA37" s="66"/>
      <c r="EB37" s="66"/>
      <c r="EC37" s="66"/>
      <c r="ED37" s="66"/>
      <c r="EE37" s="66"/>
      <c r="EF37" s="66"/>
      <c r="EG37" s="66"/>
      <c r="EH37" s="66"/>
      <c r="EI37" s="66"/>
      <c r="EJ37" s="66"/>
      <c r="EK37" s="66"/>
    </row>
    <row r="38" spans="1:141" s="67" customFormat="1" ht="16.350000000000001" customHeight="1" x14ac:dyDescent="0.25">
      <c r="A38" s="55">
        <v>30</v>
      </c>
      <c r="B38" s="55"/>
      <c r="C38" s="56"/>
      <c r="D38" s="57" t="s">
        <v>302</v>
      </c>
      <c r="E38" s="58" t="s">
        <v>303</v>
      </c>
      <c r="F38" s="171">
        <v>39784</v>
      </c>
      <c r="G38" s="59" t="s">
        <v>13</v>
      </c>
      <c r="H38" s="57"/>
      <c r="I38" s="72">
        <f t="shared" si="1"/>
        <v>655</v>
      </c>
      <c r="J38" s="73">
        <v>7.61</v>
      </c>
      <c r="K38" s="74">
        <v>0.155</v>
      </c>
      <c r="L38" s="73"/>
      <c r="M38" s="74"/>
      <c r="N38" s="70" t="str">
        <f t="shared" si="3"/>
        <v>II A</v>
      </c>
      <c r="O38" s="65" t="s">
        <v>20</v>
      </c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66"/>
      <c r="BP38" s="66"/>
      <c r="BQ38" s="66"/>
      <c r="BR38" s="66"/>
      <c r="BS38" s="66"/>
      <c r="BT38" s="66"/>
      <c r="BU38" s="66"/>
      <c r="BV38" s="66"/>
      <c r="BW38" s="66"/>
      <c r="BX38" s="66"/>
      <c r="BY38" s="66"/>
      <c r="BZ38" s="66"/>
      <c r="CA38" s="66"/>
      <c r="CB38" s="66"/>
      <c r="CC38" s="66"/>
      <c r="CD38" s="66"/>
      <c r="CE38" s="66"/>
      <c r="CF38" s="66"/>
      <c r="CG38" s="66"/>
      <c r="CH38" s="66"/>
      <c r="CI38" s="66"/>
      <c r="CJ38" s="66"/>
      <c r="CK38" s="66"/>
      <c r="CL38" s="66"/>
      <c r="CM38" s="66"/>
      <c r="CN38" s="66"/>
      <c r="CO38" s="66"/>
      <c r="CP38" s="66"/>
      <c r="CQ38" s="66"/>
      <c r="CR38" s="66"/>
      <c r="CS38" s="66"/>
      <c r="CT38" s="66"/>
      <c r="CU38" s="66"/>
      <c r="CV38" s="66"/>
      <c r="CW38" s="66"/>
      <c r="CX38" s="66"/>
      <c r="CY38" s="66"/>
      <c r="CZ38" s="66"/>
      <c r="DA38" s="66"/>
      <c r="DB38" s="66"/>
      <c r="DC38" s="66"/>
      <c r="DD38" s="66"/>
      <c r="DE38" s="66"/>
      <c r="DF38" s="66"/>
      <c r="DG38" s="66"/>
      <c r="DH38" s="66"/>
      <c r="DI38" s="66"/>
      <c r="DJ38" s="66"/>
      <c r="DK38" s="66"/>
      <c r="DL38" s="66"/>
      <c r="DM38" s="66"/>
      <c r="DN38" s="66"/>
      <c r="DO38" s="66"/>
      <c r="DP38" s="66"/>
      <c r="DQ38" s="66"/>
      <c r="DR38" s="66"/>
      <c r="DS38" s="66"/>
      <c r="DT38" s="66"/>
      <c r="DU38" s="66"/>
      <c r="DV38" s="66"/>
      <c r="DW38" s="66"/>
      <c r="DX38" s="66"/>
      <c r="DY38" s="66"/>
      <c r="DZ38" s="66"/>
      <c r="EA38" s="66"/>
      <c r="EB38" s="66"/>
      <c r="EC38" s="66"/>
      <c r="ED38" s="66"/>
      <c r="EE38" s="66"/>
      <c r="EF38" s="66"/>
      <c r="EG38" s="66"/>
      <c r="EH38" s="66"/>
      <c r="EI38" s="66"/>
      <c r="EJ38" s="66"/>
      <c r="EK38" s="66"/>
    </row>
    <row r="39" spans="1:141" s="67" customFormat="1" ht="16.350000000000001" customHeight="1" x14ac:dyDescent="0.25">
      <c r="A39" s="55">
        <v>31</v>
      </c>
      <c r="B39" s="55"/>
      <c r="C39" s="56"/>
      <c r="D39" s="57" t="s">
        <v>362</v>
      </c>
      <c r="E39" s="58" t="s">
        <v>363</v>
      </c>
      <c r="F39" s="171">
        <v>39639</v>
      </c>
      <c r="G39" s="59" t="s">
        <v>13</v>
      </c>
      <c r="H39" s="57"/>
      <c r="I39" s="72">
        <f t="shared" si="1"/>
        <v>617</v>
      </c>
      <c r="J39" s="73">
        <v>7.7</v>
      </c>
      <c r="K39" s="74">
        <v>0.17299999999999999</v>
      </c>
      <c r="L39" s="73"/>
      <c r="M39" s="74"/>
      <c r="N39" s="70" t="str">
        <f t="shared" si="3"/>
        <v>III A</v>
      </c>
      <c r="O39" s="65" t="s">
        <v>28</v>
      </c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66"/>
      <c r="BP39" s="66"/>
      <c r="BQ39" s="66"/>
      <c r="BR39" s="66"/>
      <c r="BS39" s="66"/>
      <c r="BT39" s="66"/>
      <c r="BU39" s="66"/>
      <c r="BV39" s="66"/>
      <c r="BW39" s="66"/>
      <c r="BX39" s="66"/>
      <c r="BY39" s="66"/>
      <c r="BZ39" s="66"/>
      <c r="CA39" s="66"/>
      <c r="CB39" s="66"/>
      <c r="CC39" s="66"/>
      <c r="CD39" s="66"/>
      <c r="CE39" s="66"/>
      <c r="CF39" s="66"/>
      <c r="CG39" s="66"/>
      <c r="CH39" s="66"/>
      <c r="CI39" s="66"/>
      <c r="CJ39" s="66"/>
      <c r="CK39" s="66"/>
      <c r="CL39" s="66"/>
      <c r="CM39" s="66"/>
      <c r="CN39" s="66"/>
      <c r="CO39" s="66"/>
      <c r="CP39" s="66"/>
      <c r="CQ39" s="66"/>
      <c r="CR39" s="66"/>
      <c r="CS39" s="66"/>
      <c r="CT39" s="66"/>
      <c r="CU39" s="66"/>
      <c r="CV39" s="66"/>
      <c r="CW39" s="66"/>
      <c r="CX39" s="66"/>
      <c r="CY39" s="66"/>
      <c r="CZ39" s="66"/>
      <c r="DA39" s="66"/>
      <c r="DB39" s="66"/>
      <c r="DC39" s="66"/>
      <c r="DD39" s="66"/>
      <c r="DE39" s="66"/>
      <c r="DF39" s="66"/>
      <c r="DG39" s="66"/>
      <c r="DH39" s="66"/>
      <c r="DI39" s="66"/>
      <c r="DJ39" s="66"/>
      <c r="DK39" s="66"/>
      <c r="DL39" s="66"/>
      <c r="DM39" s="66"/>
      <c r="DN39" s="66"/>
      <c r="DO39" s="66"/>
      <c r="DP39" s="66"/>
      <c r="DQ39" s="66"/>
      <c r="DR39" s="66"/>
      <c r="DS39" s="66"/>
      <c r="DT39" s="66"/>
      <c r="DU39" s="66"/>
      <c r="DV39" s="66"/>
      <c r="DW39" s="66"/>
      <c r="DX39" s="66"/>
      <c r="DY39" s="66"/>
      <c r="DZ39" s="66"/>
      <c r="EA39" s="66"/>
      <c r="EB39" s="66"/>
      <c r="EC39" s="66"/>
      <c r="ED39" s="66"/>
      <c r="EE39" s="66"/>
      <c r="EF39" s="66"/>
      <c r="EG39" s="66"/>
      <c r="EH39" s="66"/>
      <c r="EI39" s="66"/>
      <c r="EJ39" s="66"/>
      <c r="EK39" s="66"/>
    </row>
    <row r="40" spans="1:141" s="67" customFormat="1" ht="16.350000000000001" customHeight="1" x14ac:dyDescent="0.25">
      <c r="A40" s="55">
        <v>32</v>
      </c>
      <c r="B40" s="55"/>
      <c r="C40" s="56"/>
      <c r="D40" s="57" t="s">
        <v>35</v>
      </c>
      <c r="E40" s="58" t="s">
        <v>119</v>
      </c>
      <c r="F40" s="171">
        <v>39113</v>
      </c>
      <c r="G40" s="59" t="s">
        <v>13</v>
      </c>
      <c r="H40" s="57"/>
      <c r="I40" s="72">
        <f t="shared" si="1"/>
        <v>609</v>
      </c>
      <c r="J40" s="73">
        <v>7.72</v>
      </c>
      <c r="K40" s="74">
        <v>0.20499999999999999</v>
      </c>
      <c r="L40" s="73"/>
      <c r="M40" s="74"/>
      <c r="N40" s="70" t="str">
        <f t="shared" si="3"/>
        <v>III A</v>
      </c>
      <c r="O40" s="65" t="s">
        <v>18</v>
      </c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66"/>
      <c r="BP40" s="66"/>
      <c r="BQ40" s="66"/>
      <c r="BR40" s="66"/>
      <c r="BS40" s="66"/>
      <c r="BT40" s="66"/>
      <c r="BU40" s="66"/>
      <c r="BV40" s="66"/>
      <c r="BW40" s="66"/>
      <c r="BX40" s="66"/>
      <c r="BY40" s="66"/>
      <c r="BZ40" s="66"/>
      <c r="CA40" s="66"/>
      <c r="CB40" s="66"/>
      <c r="CC40" s="66"/>
      <c r="CD40" s="66"/>
      <c r="CE40" s="66"/>
      <c r="CF40" s="66"/>
      <c r="CG40" s="66"/>
      <c r="CH40" s="66"/>
      <c r="CI40" s="66"/>
      <c r="CJ40" s="66"/>
      <c r="CK40" s="66"/>
      <c r="CL40" s="66"/>
      <c r="CM40" s="66"/>
      <c r="CN40" s="66"/>
      <c r="CO40" s="66"/>
      <c r="CP40" s="66"/>
      <c r="CQ40" s="66"/>
      <c r="CR40" s="66"/>
      <c r="CS40" s="66"/>
      <c r="CT40" s="66"/>
      <c r="CU40" s="66"/>
      <c r="CV40" s="66"/>
      <c r="CW40" s="66"/>
      <c r="CX40" s="66"/>
      <c r="CY40" s="66"/>
      <c r="CZ40" s="66"/>
      <c r="DA40" s="66"/>
      <c r="DB40" s="66"/>
      <c r="DC40" s="66"/>
      <c r="DD40" s="66"/>
      <c r="DE40" s="66"/>
      <c r="DF40" s="66"/>
      <c r="DG40" s="66"/>
      <c r="DH40" s="66"/>
      <c r="DI40" s="66"/>
      <c r="DJ40" s="66"/>
      <c r="DK40" s="66"/>
      <c r="DL40" s="66"/>
      <c r="DM40" s="66"/>
      <c r="DN40" s="66"/>
      <c r="DO40" s="66"/>
      <c r="DP40" s="66"/>
      <c r="DQ40" s="66"/>
      <c r="DR40" s="66"/>
      <c r="DS40" s="66"/>
      <c r="DT40" s="66"/>
      <c r="DU40" s="66"/>
      <c r="DV40" s="66"/>
      <c r="DW40" s="66"/>
      <c r="DX40" s="66"/>
      <c r="DY40" s="66"/>
      <c r="DZ40" s="66"/>
      <c r="EA40" s="66"/>
      <c r="EB40" s="66"/>
      <c r="EC40" s="66"/>
      <c r="ED40" s="66"/>
      <c r="EE40" s="66"/>
      <c r="EF40" s="66"/>
      <c r="EG40" s="66"/>
      <c r="EH40" s="66"/>
      <c r="EI40" s="66"/>
      <c r="EJ40" s="66"/>
      <c r="EK40" s="66"/>
    </row>
    <row r="41" spans="1:141" s="67" customFormat="1" ht="16.350000000000001" customHeight="1" x14ac:dyDescent="0.25">
      <c r="A41" s="55">
        <v>33</v>
      </c>
      <c r="B41" s="55"/>
      <c r="C41" s="56"/>
      <c r="D41" s="57" t="s">
        <v>53</v>
      </c>
      <c r="E41" s="58" t="s">
        <v>415</v>
      </c>
      <c r="F41" s="171">
        <v>39949</v>
      </c>
      <c r="G41" s="59" t="s">
        <v>408</v>
      </c>
      <c r="H41" s="57"/>
      <c r="I41" s="72">
        <f t="shared" si="1"/>
        <v>605</v>
      </c>
      <c r="J41" s="73">
        <v>7.73</v>
      </c>
      <c r="K41" s="74">
        <v>0.16200000000000001</v>
      </c>
      <c r="L41" s="73"/>
      <c r="M41" s="74"/>
      <c r="N41" s="70" t="str">
        <f t="shared" si="3"/>
        <v>III A</v>
      </c>
      <c r="O41" s="65" t="s">
        <v>414</v>
      </c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/>
      <c r="BH41" s="66"/>
      <c r="BI41" s="66"/>
      <c r="BJ41" s="66"/>
      <c r="BK41" s="66"/>
      <c r="BL41" s="66"/>
      <c r="BM41" s="66"/>
      <c r="BN41" s="66"/>
      <c r="BO41" s="66"/>
      <c r="BP41" s="66"/>
      <c r="BQ41" s="66"/>
      <c r="BR41" s="66"/>
      <c r="BS41" s="66"/>
      <c r="BT41" s="66"/>
      <c r="BU41" s="66"/>
      <c r="BV41" s="66"/>
      <c r="BW41" s="66"/>
      <c r="BX41" s="66"/>
      <c r="BY41" s="66"/>
      <c r="BZ41" s="66"/>
      <c r="CA41" s="66"/>
      <c r="CB41" s="66"/>
      <c r="CC41" s="66"/>
      <c r="CD41" s="66"/>
      <c r="CE41" s="66"/>
      <c r="CF41" s="66"/>
      <c r="CG41" s="66"/>
      <c r="CH41" s="66"/>
      <c r="CI41" s="66"/>
      <c r="CJ41" s="66"/>
      <c r="CK41" s="66"/>
      <c r="CL41" s="66"/>
      <c r="CM41" s="66"/>
      <c r="CN41" s="66"/>
      <c r="CO41" s="66"/>
      <c r="CP41" s="66"/>
      <c r="CQ41" s="66"/>
      <c r="CR41" s="66"/>
      <c r="CS41" s="66"/>
      <c r="CT41" s="66"/>
      <c r="CU41" s="66"/>
      <c r="CV41" s="66"/>
      <c r="CW41" s="66"/>
      <c r="CX41" s="66"/>
      <c r="CY41" s="66"/>
      <c r="CZ41" s="66"/>
      <c r="DA41" s="66"/>
      <c r="DB41" s="66"/>
      <c r="DC41" s="66"/>
      <c r="DD41" s="66"/>
      <c r="DE41" s="66"/>
      <c r="DF41" s="66"/>
      <c r="DG41" s="66"/>
      <c r="DH41" s="66"/>
      <c r="DI41" s="66"/>
      <c r="DJ41" s="66"/>
      <c r="DK41" s="66"/>
      <c r="DL41" s="66"/>
      <c r="DM41" s="66"/>
      <c r="DN41" s="66"/>
      <c r="DO41" s="66"/>
      <c r="DP41" s="66"/>
      <c r="DQ41" s="66"/>
      <c r="DR41" s="66"/>
      <c r="DS41" s="66"/>
      <c r="DT41" s="66"/>
      <c r="DU41" s="66"/>
      <c r="DV41" s="66"/>
      <c r="DW41" s="66"/>
      <c r="DX41" s="66"/>
      <c r="DY41" s="66"/>
      <c r="DZ41" s="66"/>
      <c r="EA41" s="66"/>
      <c r="EB41" s="66"/>
      <c r="EC41" s="66"/>
      <c r="ED41" s="66"/>
      <c r="EE41" s="66"/>
      <c r="EF41" s="66"/>
      <c r="EG41" s="66"/>
      <c r="EH41" s="66"/>
      <c r="EI41" s="66"/>
      <c r="EJ41" s="66"/>
      <c r="EK41" s="66"/>
    </row>
    <row r="42" spans="1:141" s="67" customFormat="1" ht="16.350000000000001" customHeight="1" x14ac:dyDescent="0.25">
      <c r="A42" s="55">
        <v>34</v>
      </c>
      <c r="B42" s="55"/>
      <c r="C42" s="56"/>
      <c r="D42" s="57" t="s">
        <v>37</v>
      </c>
      <c r="E42" s="58" t="s">
        <v>38</v>
      </c>
      <c r="F42" s="171">
        <v>39399</v>
      </c>
      <c r="G42" s="59" t="s">
        <v>13</v>
      </c>
      <c r="H42" s="57"/>
      <c r="I42" s="72">
        <f t="shared" si="1"/>
        <v>597</v>
      </c>
      <c r="J42" s="73">
        <v>7.75</v>
      </c>
      <c r="K42" s="74">
        <v>0.154</v>
      </c>
      <c r="L42" s="73"/>
      <c r="M42" s="74"/>
      <c r="N42" s="70" t="str">
        <f t="shared" si="3"/>
        <v>III A</v>
      </c>
      <c r="O42" s="65" t="s">
        <v>18</v>
      </c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66"/>
      <c r="BP42" s="66"/>
      <c r="BQ42" s="66"/>
      <c r="BR42" s="66"/>
      <c r="BS42" s="66"/>
      <c r="BT42" s="66"/>
      <c r="BU42" s="66"/>
      <c r="BV42" s="66"/>
      <c r="BW42" s="66"/>
      <c r="BX42" s="66"/>
      <c r="BY42" s="66"/>
      <c r="BZ42" s="66"/>
      <c r="CA42" s="66"/>
      <c r="CB42" s="66"/>
      <c r="CC42" s="66"/>
      <c r="CD42" s="66"/>
      <c r="CE42" s="66"/>
      <c r="CF42" s="66"/>
      <c r="CG42" s="66"/>
      <c r="CH42" s="66"/>
      <c r="CI42" s="66"/>
      <c r="CJ42" s="66"/>
      <c r="CK42" s="66"/>
      <c r="CL42" s="66"/>
      <c r="CM42" s="66"/>
      <c r="CN42" s="66"/>
      <c r="CO42" s="66"/>
      <c r="CP42" s="66"/>
      <c r="CQ42" s="66"/>
      <c r="CR42" s="66"/>
      <c r="CS42" s="66"/>
      <c r="CT42" s="66"/>
      <c r="CU42" s="66"/>
      <c r="CV42" s="66"/>
      <c r="CW42" s="66"/>
      <c r="CX42" s="66"/>
      <c r="CY42" s="66"/>
      <c r="CZ42" s="66"/>
      <c r="DA42" s="66"/>
      <c r="DB42" s="66"/>
      <c r="DC42" s="66"/>
      <c r="DD42" s="66"/>
      <c r="DE42" s="66"/>
      <c r="DF42" s="66"/>
      <c r="DG42" s="66"/>
      <c r="DH42" s="66"/>
      <c r="DI42" s="66"/>
      <c r="DJ42" s="66"/>
      <c r="DK42" s="66"/>
      <c r="DL42" s="66"/>
      <c r="DM42" s="66"/>
      <c r="DN42" s="66"/>
      <c r="DO42" s="66"/>
      <c r="DP42" s="66"/>
      <c r="DQ42" s="66"/>
      <c r="DR42" s="66"/>
      <c r="DS42" s="66"/>
      <c r="DT42" s="66"/>
      <c r="DU42" s="66"/>
      <c r="DV42" s="66"/>
      <c r="DW42" s="66"/>
      <c r="DX42" s="66"/>
      <c r="DY42" s="66"/>
      <c r="DZ42" s="66"/>
      <c r="EA42" s="66"/>
      <c r="EB42" s="66"/>
      <c r="EC42" s="66"/>
      <c r="ED42" s="66"/>
      <c r="EE42" s="66"/>
      <c r="EF42" s="66"/>
      <c r="EG42" s="66"/>
      <c r="EH42" s="66"/>
      <c r="EI42" s="66"/>
      <c r="EJ42" s="66"/>
      <c r="EK42" s="66"/>
    </row>
    <row r="43" spans="1:141" s="67" customFormat="1" ht="16.350000000000001" customHeight="1" x14ac:dyDescent="0.25">
      <c r="A43" s="55">
        <v>35</v>
      </c>
      <c r="B43" s="55"/>
      <c r="C43" s="56"/>
      <c r="D43" s="57" t="s">
        <v>258</v>
      </c>
      <c r="E43" s="58" t="s">
        <v>392</v>
      </c>
      <c r="F43" s="171">
        <v>39842</v>
      </c>
      <c r="G43" s="59" t="s">
        <v>13</v>
      </c>
      <c r="H43" s="57"/>
      <c r="I43" s="72">
        <f t="shared" si="1"/>
        <v>592</v>
      </c>
      <c r="J43" s="73">
        <v>7.76</v>
      </c>
      <c r="K43" s="74">
        <v>0.15</v>
      </c>
      <c r="L43" s="73"/>
      <c r="M43" s="74"/>
      <c r="N43" s="70" t="str">
        <f t="shared" si="3"/>
        <v>III A</v>
      </c>
      <c r="O43" s="65" t="s">
        <v>68</v>
      </c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BF43" s="66"/>
      <c r="BG43" s="66"/>
      <c r="BH43" s="66"/>
      <c r="BI43" s="66"/>
      <c r="BJ43" s="66"/>
      <c r="BK43" s="66"/>
      <c r="BL43" s="66"/>
      <c r="BM43" s="66"/>
      <c r="BN43" s="66"/>
      <c r="BO43" s="66"/>
      <c r="BP43" s="66"/>
      <c r="BQ43" s="66"/>
      <c r="BR43" s="66"/>
      <c r="BS43" s="66"/>
      <c r="BT43" s="66"/>
      <c r="BU43" s="66"/>
      <c r="BV43" s="66"/>
      <c r="BW43" s="66"/>
      <c r="BX43" s="66"/>
      <c r="BY43" s="66"/>
      <c r="BZ43" s="66"/>
      <c r="CA43" s="66"/>
      <c r="CB43" s="66"/>
      <c r="CC43" s="66"/>
      <c r="CD43" s="66"/>
      <c r="CE43" s="66"/>
      <c r="CF43" s="66"/>
      <c r="CG43" s="66"/>
      <c r="CH43" s="66"/>
      <c r="CI43" s="66"/>
      <c r="CJ43" s="66"/>
      <c r="CK43" s="66"/>
      <c r="CL43" s="66"/>
      <c r="CM43" s="66"/>
      <c r="CN43" s="66"/>
      <c r="CO43" s="66"/>
      <c r="CP43" s="66"/>
      <c r="CQ43" s="66"/>
      <c r="CR43" s="66"/>
      <c r="CS43" s="66"/>
      <c r="CT43" s="66"/>
      <c r="CU43" s="66"/>
      <c r="CV43" s="66"/>
      <c r="CW43" s="66"/>
      <c r="CX43" s="66"/>
      <c r="CY43" s="66"/>
      <c r="CZ43" s="66"/>
      <c r="DA43" s="66"/>
      <c r="DB43" s="66"/>
      <c r="DC43" s="66"/>
      <c r="DD43" s="66"/>
      <c r="DE43" s="66"/>
      <c r="DF43" s="66"/>
      <c r="DG43" s="66"/>
      <c r="DH43" s="66"/>
      <c r="DI43" s="66"/>
      <c r="DJ43" s="66"/>
      <c r="DK43" s="66"/>
      <c r="DL43" s="66"/>
      <c r="DM43" s="66"/>
      <c r="DN43" s="66"/>
      <c r="DO43" s="66"/>
      <c r="DP43" s="66"/>
      <c r="DQ43" s="66"/>
      <c r="DR43" s="66"/>
      <c r="DS43" s="66"/>
      <c r="DT43" s="66"/>
      <c r="DU43" s="66"/>
      <c r="DV43" s="66"/>
      <c r="DW43" s="66"/>
      <c r="DX43" s="66"/>
      <c r="DY43" s="66"/>
      <c r="DZ43" s="66"/>
      <c r="EA43" s="66"/>
      <c r="EB43" s="66"/>
      <c r="EC43" s="66"/>
      <c r="ED43" s="66"/>
      <c r="EE43" s="66"/>
      <c r="EF43" s="66"/>
      <c r="EG43" s="66"/>
      <c r="EH43" s="66"/>
      <c r="EI43" s="66"/>
      <c r="EJ43" s="66"/>
      <c r="EK43" s="66"/>
    </row>
    <row r="44" spans="1:141" s="67" customFormat="1" ht="16.350000000000001" customHeight="1" x14ac:dyDescent="0.25">
      <c r="A44" s="55">
        <v>36</v>
      </c>
      <c r="B44" s="55"/>
      <c r="C44" s="56"/>
      <c r="D44" s="57" t="s">
        <v>84</v>
      </c>
      <c r="E44" s="58" t="s">
        <v>85</v>
      </c>
      <c r="F44" s="171">
        <v>37691</v>
      </c>
      <c r="G44" s="59" t="s">
        <v>13</v>
      </c>
      <c r="H44" s="57" t="s">
        <v>90</v>
      </c>
      <c r="I44" s="72">
        <f t="shared" si="1"/>
        <v>565</v>
      </c>
      <c r="J44" s="73">
        <v>7.83</v>
      </c>
      <c r="K44" s="74">
        <v>0.29799999999999999</v>
      </c>
      <c r="L44" s="73"/>
      <c r="M44" s="74"/>
      <c r="N44" s="70" t="str">
        <f t="shared" si="3"/>
        <v>III A</v>
      </c>
      <c r="O44" s="65" t="s">
        <v>14</v>
      </c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66"/>
      <c r="AZ44" s="66"/>
      <c r="BA44" s="66"/>
      <c r="BB44" s="66"/>
      <c r="BC44" s="66"/>
      <c r="BD44" s="66"/>
      <c r="BE44" s="66"/>
      <c r="BF44" s="66"/>
      <c r="BG44" s="66"/>
      <c r="BH44" s="66"/>
      <c r="BI44" s="66"/>
      <c r="BJ44" s="66"/>
      <c r="BK44" s="66"/>
      <c r="BL44" s="66"/>
      <c r="BM44" s="66"/>
      <c r="BN44" s="66"/>
      <c r="BO44" s="66"/>
      <c r="BP44" s="66"/>
      <c r="BQ44" s="66"/>
      <c r="BR44" s="66"/>
      <c r="BS44" s="66"/>
      <c r="BT44" s="66"/>
      <c r="BU44" s="66"/>
      <c r="BV44" s="66"/>
      <c r="BW44" s="66"/>
      <c r="BX44" s="66"/>
      <c r="BY44" s="66"/>
      <c r="BZ44" s="66"/>
      <c r="CA44" s="66"/>
      <c r="CB44" s="66"/>
      <c r="CC44" s="66"/>
      <c r="CD44" s="66"/>
      <c r="CE44" s="66"/>
      <c r="CF44" s="66"/>
      <c r="CG44" s="66"/>
      <c r="CH44" s="66"/>
      <c r="CI44" s="66"/>
      <c r="CJ44" s="66"/>
      <c r="CK44" s="66"/>
      <c r="CL44" s="66"/>
      <c r="CM44" s="66"/>
      <c r="CN44" s="66"/>
      <c r="CO44" s="66"/>
      <c r="CP44" s="66"/>
      <c r="CQ44" s="66"/>
      <c r="CR44" s="66"/>
      <c r="CS44" s="66"/>
      <c r="CT44" s="66"/>
      <c r="CU44" s="66"/>
      <c r="CV44" s="66"/>
      <c r="CW44" s="66"/>
      <c r="CX44" s="66"/>
      <c r="CY44" s="66"/>
      <c r="CZ44" s="66"/>
      <c r="DA44" s="66"/>
      <c r="DB44" s="66"/>
      <c r="DC44" s="66"/>
      <c r="DD44" s="66"/>
      <c r="DE44" s="66"/>
      <c r="DF44" s="66"/>
      <c r="DG44" s="66"/>
      <c r="DH44" s="66"/>
      <c r="DI44" s="66"/>
      <c r="DJ44" s="66"/>
      <c r="DK44" s="66"/>
      <c r="DL44" s="66"/>
      <c r="DM44" s="66"/>
      <c r="DN44" s="66"/>
      <c r="DO44" s="66"/>
      <c r="DP44" s="66"/>
      <c r="DQ44" s="66"/>
      <c r="DR44" s="66"/>
      <c r="DS44" s="66"/>
      <c r="DT44" s="66"/>
      <c r="DU44" s="66"/>
      <c r="DV44" s="66"/>
      <c r="DW44" s="66"/>
      <c r="DX44" s="66"/>
      <c r="DY44" s="66"/>
      <c r="DZ44" s="66"/>
      <c r="EA44" s="66"/>
      <c r="EB44" s="66"/>
      <c r="EC44" s="66"/>
      <c r="ED44" s="66"/>
      <c r="EE44" s="66"/>
      <c r="EF44" s="66"/>
      <c r="EG44" s="66"/>
      <c r="EH44" s="66"/>
      <c r="EI44" s="66"/>
      <c r="EJ44" s="66"/>
      <c r="EK44" s="66"/>
    </row>
    <row r="45" spans="1:141" s="67" customFormat="1" ht="16.350000000000001" customHeight="1" x14ac:dyDescent="0.25">
      <c r="A45" s="55">
        <v>37</v>
      </c>
      <c r="B45" s="55"/>
      <c r="C45" s="56"/>
      <c r="D45" s="57" t="s">
        <v>136</v>
      </c>
      <c r="E45" s="58" t="s">
        <v>137</v>
      </c>
      <c r="F45" s="171">
        <v>36682</v>
      </c>
      <c r="G45" s="59" t="s">
        <v>92</v>
      </c>
      <c r="H45" s="57" t="s">
        <v>218</v>
      </c>
      <c r="I45" s="72">
        <f t="shared" si="1"/>
        <v>553</v>
      </c>
      <c r="J45" s="73">
        <v>7.86</v>
      </c>
      <c r="K45" s="74">
        <v>0.47399999999999998</v>
      </c>
      <c r="L45" s="73"/>
      <c r="M45" s="74"/>
      <c r="N45" s="70" t="str">
        <f t="shared" si="3"/>
        <v>III A</v>
      </c>
      <c r="O45" s="65" t="s">
        <v>93</v>
      </c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  <c r="AW45" s="66"/>
      <c r="AX45" s="66"/>
      <c r="AY45" s="66"/>
      <c r="AZ45" s="66"/>
      <c r="BA45" s="66"/>
      <c r="BB45" s="66"/>
      <c r="BC45" s="66"/>
      <c r="BD45" s="66"/>
      <c r="BE45" s="66"/>
      <c r="BF45" s="66"/>
      <c r="BG45" s="66"/>
      <c r="BH45" s="66"/>
      <c r="BI45" s="66"/>
      <c r="BJ45" s="66"/>
      <c r="BK45" s="66"/>
      <c r="BL45" s="66"/>
      <c r="BM45" s="66"/>
      <c r="BN45" s="66"/>
      <c r="BO45" s="66"/>
      <c r="BP45" s="66"/>
      <c r="BQ45" s="66"/>
      <c r="BR45" s="66"/>
      <c r="BS45" s="66"/>
      <c r="BT45" s="66"/>
      <c r="BU45" s="66"/>
      <c r="BV45" s="66"/>
      <c r="BW45" s="66"/>
      <c r="BX45" s="66"/>
      <c r="BY45" s="66"/>
      <c r="BZ45" s="66"/>
      <c r="CA45" s="66"/>
      <c r="CB45" s="66"/>
      <c r="CC45" s="66"/>
      <c r="CD45" s="66"/>
      <c r="CE45" s="66"/>
      <c r="CF45" s="66"/>
      <c r="CG45" s="66"/>
      <c r="CH45" s="66"/>
      <c r="CI45" s="66"/>
      <c r="CJ45" s="66"/>
      <c r="CK45" s="66"/>
      <c r="CL45" s="66"/>
      <c r="CM45" s="66"/>
      <c r="CN45" s="66"/>
      <c r="CO45" s="66"/>
      <c r="CP45" s="66"/>
      <c r="CQ45" s="66"/>
      <c r="CR45" s="66"/>
      <c r="CS45" s="66"/>
      <c r="CT45" s="66"/>
      <c r="CU45" s="66"/>
      <c r="CV45" s="66"/>
      <c r="CW45" s="66"/>
      <c r="CX45" s="66"/>
      <c r="CY45" s="66"/>
      <c r="CZ45" s="66"/>
      <c r="DA45" s="66"/>
      <c r="DB45" s="66"/>
      <c r="DC45" s="66"/>
      <c r="DD45" s="66"/>
      <c r="DE45" s="66"/>
      <c r="DF45" s="66"/>
      <c r="DG45" s="66"/>
      <c r="DH45" s="66"/>
      <c r="DI45" s="66"/>
      <c r="DJ45" s="66"/>
      <c r="DK45" s="66"/>
      <c r="DL45" s="66"/>
      <c r="DM45" s="66"/>
      <c r="DN45" s="66"/>
      <c r="DO45" s="66"/>
      <c r="DP45" s="66"/>
      <c r="DQ45" s="66"/>
      <c r="DR45" s="66"/>
      <c r="DS45" s="66"/>
      <c r="DT45" s="66"/>
      <c r="DU45" s="66"/>
      <c r="DV45" s="66"/>
      <c r="DW45" s="66"/>
      <c r="DX45" s="66"/>
      <c r="DY45" s="66"/>
      <c r="DZ45" s="66"/>
      <c r="EA45" s="66"/>
      <c r="EB45" s="66"/>
      <c r="EC45" s="66"/>
      <c r="ED45" s="66"/>
      <c r="EE45" s="66"/>
      <c r="EF45" s="66"/>
      <c r="EG45" s="66"/>
      <c r="EH45" s="66"/>
      <c r="EI45" s="66"/>
      <c r="EJ45" s="66"/>
      <c r="EK45" s="66"/>
    </row>
    <row r="46" spans="1:141" s="67" customFormat="1" ht="16.350000000000001" customHeight="1" x14ac:dyDescent="0.25">
      <c r="A46" s="55">
        <v>38</v>
      </c>
      <c r="B46" s="55"/>
      <c r="C46" s="56"/>
      <c r="D46" s="57" t="s">
        <v>97</v>
      </c>
      <c r="E46" s="58" t="s">
        <v>98</v>
      </c>
      <c r="F46" s="171">
        <v>39167</v>
      </c>
      <c r="G46" s="59" t="s">
        <v>13</v>
      </c>
      <c r="H46" s="57"/>
      <c r="I46" s="72">
        <f t="shared" si="1"/>
        <v>518</v>
      </c>
      <c r="J46" s="73">
        <v>7.95</v>
      </c>
      <c r="K46" s="74">
        <v>0.16200000000000001</v>
      </c>
      <c r="L46" s="73"/>
      <c r="M46" s="74"/>
      <c r="N46" s="70" t="str">
        <f t="shared" si="3"/>
        <v>III A</v>
      </c>
      <c r="O46" s="65" t="s">
        <v>23</v>
      </c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  <c r="BF46" s="66"/>
      <c r="BG46" s="66"/>
      <c r="BH46" s="66"/>
      <c r="BI46" s="66"/>
      <c r="BJ46" s="66"/>
      <c r="BK46" s="66"/>
      <c r="BL46" s="66"/>
      <c r="BM46" s="66"/>
      <c r="BN46" s="66"/>
      <c r="BO46" s="66"/>
      <c r="BP46" s="66"/>
      <c r="BQ46" s="66"/>
      <c r="BR46" s="66"/>
      <c r="BS46" s="66"/>
      <c r="BT46" s="66"/>
      <c r="BU46" s="66"/>
      <c r="BV46" s="66"/>
      <c r="BW46" s="66"/>
      <c r="BX46" s="66"/>
      <c r="BY46" s="66"/>
      <c r="BZ46" s="66"/>
      <c r="CA46" s="66"/>
      <c r="CB46" s="66"/>
      <c r="CC46" s="66"/>
      <c r="CD46" s="66"/>
      <c r="CE46" s="66"/>
      <c r="CF46" s="66"/>
      <c r="CG46" s="66"/>
      <c r="CH46" s="66"/>
      <c r="CI46" s="66"/>
      <c r="CJ46" s="66"/>
      <c r="CK46" s="66"/>
      <c r="CL46" s="66"/>
      <c r="CM46" s="66"/>
      <c r="CN46" s="66"/>
      <c r="CO46" s="66"/>
      <c r="CP46" s="66"/>
      <c r="CQ46" s="66"/>
      <c r="CR46" s="66"/>
      <c r="CS46" s="66"/>
      <c r="CT46" s="66"/>
      <c r="CU46" s="66"/>
      <c r="CV46" s="66"/>
      <c r="CW46" s="66"/>
      <c r="CX46" s="66"/>
      <c r="CY46" s="66"/>
      <c r="CZ46" s="66"/>
      <c r="DA46" s="66"/>
      <c r="DB46" s="66"/>
      <c r="DC46" s="66"/>
      <c r="DD46" s="66"/>
      <c r="DE46" s="66"/>
      <c r="DF46" s="66"/>
      <c r="DG46" s="66"/>
      <c r="DH46" s="66"/>
      <c r="DI46" s="66"/>
      <c r="DJ46" s="66"/>
      <c r="DK46" s="66"/>
      <c r="DL46" s="66"/>
      <c r="DM46" s="66"/>
      <c r="DN46" s="66"/>
      <c r="DO46" s="66"/>
      <c r="DP46" s="66"/>
      <c r="DQ46" s="66"/>
      <c r="DR46" s="66"/>
      <c r="DS46" s="66"/>
      <c r="DT46" s="66"/>
      <c r="DU46" s="66"/>
      <c r="DV46" s="66"/>
      <c r="DW46" s="66"/>
      <c r="DX46" s="66"/>
      <c r="DY46" s="66"/>
      <c r="DZ46" s="66"/>
      <c r="EA46" s="66"/>
      <c r="EB46" s="66"/>
      <c r="EC46" s="66"/>
      <c r="ED46" s="66"/>
      <c r="EE46" s="66"/>
      <c r="EF46" s="66"/>
      <c r="EG46" s="66"/>
      <c r="EH46" s="66"/>
      <c r="EI46" s="66"/>
      <c r="EJ46" s="66"/>
      <c r="EK46" s="66"/>
    </row>
    <row r="47" spans="1:141" s="67" customFormat="1" ht="16.350000000000001" customHeight="1" x14ac:dyDescent="0.25">
      <c r="A47" s="55">
        <v>39</v>
      </c>
      <c r="B47" s="55"/>
      <c r="C47" s="56"/>
      <c r="D47" s="57" t="s">
        <v>40</v>
      </c>
      <c r="E47" s="58" t="s">
        <v>337</v>
      </c>
      <c r="F47" s="171">
        <v>38749</v>
      </c>
      <c r="G47" s="59"/>
      <c r="H47" s="57" t="s">
        <v>325</v>
      </c>
      <c r="I47" s="72">
        <f t="shared" si="1"/>
        <v>492</v>
      </c>
      <c r="J47" s="73">
        <v>8.02</v>
      </c>
      <c r="K47" s="74">
        <v>0.22500000000000001</v>
      </c>
      <c r="L47" s="73"/>
      <c r="M47" s="74"/>
      <c r="N47" s="70" t="str">
        <f t="shared" si="3"/>
        <v>III A</v>
      </c>
      <c r="O47" s="65" t="s">
        <v>338</v>
      </c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  <c r="BF47" s="66"/>
      <c r="BG47" s="66"/>
      <c r="BH47" s="66"/>
      <c r="BI47" s="66"/>
      <c r="BJ47" s="66"/>
      <c r="BK47" s="66"/>
      <c r="BL47" s="66"/>
      <c r="BM47" s="66"/>
      <c r="BN47" s="66"/>
      <c r="BO47" s="66"/>
      <c r="BP47" s="66"/>
      <c r="BQ47" s="66"/>
      <c r="BR47" s="66"/>
      <c r="BS47" s="66"/>
      <c r="BT47" s="66"/>
      <c r="BU47" s="66"/>
      <c r="BV47" s="66"/>
      <c r="BW47" s="66"/>
      <c r="BX47" s="66"/>
      <c r="BY47" s="66"/>
      <c r="BZ47" s="66"/>
      <c r="CA47" s="66"/>
      <c r="CB47" s="66"/>
      <c r="CC47" s="66"/>
      <c r="CD47" s="66"/>
      <c r="CE47" s="66"/>
      <c r="CF47" s="66"/>
      <c r="CG47" s="66"/>
      <c r="CH47" s="66"/>
      <c r="CI47" s="66"/>
      <c r="CJ47" s="66"/>
      <c r="CK47" s="66"/>
      <c r="CL47" s="66"/>
      <c r="CM47" s="66"/>
      <c r="CN47" s="66"/>
      <c r="CO47" s="66"/>
      <c r="CP47" s="66"/>
      <c r="CQ47" s="66"/>
      <c r="CR47" s="66"/>
      <c r="CS47" s="66"/>
      <c r="CT47" s="66"/>
      <c r="CU47" s="66"/>
      <c r="CV47" s="66"/>
      <c r="CW47" s="66"/>
      <c r="CX47" s="66"/>
      <c r="CY47" s="66"/>
      <c r="CZ47" s="66"/>
      <c r="DA47" s="66"/>
      <c r="DB47" s="66"/>
      <c r="DC47" s="66"/>
      <c r="DD47" s="66"/>
      <c r="DE47" s="66"/>
      <c r="DF47" s="66"/>
      <c r="DG47" s="66"/>
      <c r="DH47" s="66"/>
      <c r="DI47" s="66"/>
      <c r="DJ47" s="66"/>
      <c r="DK47" s="66"/>
      <c r="DL47" s="66"/>
      <c r="DM47" s="66"/>
      <c r="DN47" s="66"/>
      <c r="DO47" s="66"/>
      <c r="DP47" s="66"/>
      <c r="DQ47" s="66"/>
      <c r="DR47" s="66"/>
      <c r="DS47" s="66"/>
      <c r="DT47" s="66"/>
      <c r="DU47" s="66"/>
      <c r="DV47" s="66"/>
      <c r="DW47" s="66"/>
      <c r="DX47" s="66"/>
      <c r="DY47" s="66"/>
      <c r="DZ47" s="66"/>
      <c r="EA47" s="66"/>
      <c r="EB47" s="66"/>
      <c r="EC47" s="66"/>
      <c r="ED47" s="66"/>
      <c r="EE47" s="66"/>
      <c r="EF47" s="66"/>
      <c r="EG47" s="66"/>
      <c r="EH47" s="66"/>
      <c r="EI47" s="66"/>
      <c r="EJ47" s="66"/>
      <c r="EK47" s="66"/>
    </row>
    <row r="48" spans="1:141" s="67" customFormat="1" ht="16.350000000000001" customHeight="1" x14ac:dyDescent="0.25">
      <c r="A48" s="55">
        <v>40</v>
      </c>
      <c r="B48" s="55"/>
      <c r="C48" s="56"/>
      <c r="D48" s="57" t="s">
        <v>228</v>
      </c>
      <c r="E48" s="58" t="s">
        <v>252</v>
      </c>
      <c r="F48" s="171">
        <v>37812</v>
      </c>
      <c r="G48" s="59" t="s">
        <v>92</v>
      </c>
      <c r="H48" s="57" t="s">
        <v>218</v>
      </c>
      <c r="I48" s="72">
        <f t="shared" si="1"/>
        <v>474</v>
      </c>
      <c r="J48" s="73">
        <v>8.07</v>
      </c>
      <c r="K48" s="74">
        <v>0.17100000000000001</v>
      </c>
      <c r="L48" s="73"/>
      <c r="M48" s="74"/>
      <c r="N48" s="70" t="str">
        <f t="shared" si="3"/>
        <v>III A</v>
      </c>
      <c r="O48" s="65" t="s">
        <v>32</v>
      </c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  <c r="BF48" s="66"/>
      <c r="BG48" s="66"/>
      <c r="BH48" s="66"/>
      <c r="BI48" s="66"/>
      <c r="BJ48" s="66"/>
      <c r="BK48" s="66"/>
      <c r="BL48" s="66"/>
      <c r="BM48" s="66"/>
      <c r="BN48" s="66"/>
      <c r="BO48" s="66"/>
      <c r="BP48" s="66"/>
      <c r="BQ48" s="66"/>
      <c r="BR48" s="66"/>
      <c r="BS48" s="66"/>
      <c r="BT48" s="66"/>
      <c r="BU48" s="66"/>
      <c r="BV48" s="66"/>
      <c r="BW48" s="66"/>
      <c r="BX48" s="66"/>
      <c r="BY48" s="66"/>
      <c r="BZ48" s="66"/>
      <c r="CA48" s="66"/>
      <c r="CB48" s="66"/>
      <c r="CC48" s="66"/>
      <c r="CD48" s="66"/>
      <c r="CE48" s="66"/>
      <c r="CF48" s="66"/>
      <c r="CG48" s="66"/>
      <c r="CH48" s="66"/>
      <c r="CI48" s="66"/>
      <c r="CJ48" s="66"/>
      <c r="CK48" s="66"/>
      <c r="CL48" s="66"/>
      <c r="CM48" s="66"/>
      <c r="CN48" s="66"/>
      <c r="CO48" s="66"/>
      <c r="CP48" s="66"/>
      <c r="CQ48" s="66"/>
      <c r="CR48" s="66"/>
      <c r="CS48" s="66"/>
      <c r="CT48" s="66"/>
      <c r="CU48" s="66"/>
      <c r="CV48" s="66"/>
      <c r="CW48" s="66"/>
      <c r="CX48" s="66"/>
      <c r="CY48" s="66"/>
      <c r="CZ48" s="66"/>
      <c r="DA48" s="66"/>
      <c r="DB48" s="66"/>
      <c r="DC48" s="66"/>
      <c r="DD48" s="66"/>
      <c r="DE48" s="66"/>
      <c r="DF48" s="66"/>
      <c r="DG48" s="66"/>
      <c r="DH48" s="66"/>
      <c r="DI48" s="66"/>
      <c r="DJ48" s="66"/>
      <c r="DK48" s="66"/>
      <c r="DL48" s="66"/>
      <c r="DM48" s="66"/>
      <c r="DN48" s="66"/>
      <c r="DO48" s="66"/>
      <c r="DP48" s="66"/>
      <c r="DQ48" s="66"/>
      <c r="DR48" s="66"/>
      <c r="DS48" s="66"/>
      <c r="DT48" s="66"/>
      <c r="DU48" s="66"/>
      <c r="DV48" s="66"/>
      <c r="DW48" s="66"/>
      <c r="DX48" s="66"/>
      <c r="DY48" s="66"/>
      <c r="DZ48" s="66"/>
      <c r="EA48" s="66"/>
      <c r="EB48" s="66"/>
      <c r="EC48" s="66"/>
      <c r="ED48" s="66"/>
      <c r="EE48" s="66"/>
      <c r="EF48" s="66"/>
      <c r="EG48" s="66"/>
      <c r="EH48" s="66"/>
      <c r="EI48" s="66"/>
      <c r="EJ48" s="66"/>
      <c r="EK48" s="66"/>
    </row>
    <row r="49" spans="1:240" s="67" customFormat="1" ht="16.350000000000001" customHeight="1" x14ac:dyDescent="0.25">
      <c r="A49" s="55">
        <v>41</v>
      </c>
      <c r="B49" s="55"/>
      <c r="C49" s="56"/>
      <c r="D49" s="57" t="s">
        <v>34</v>
      </c>
      <c r="E49" s="58" t="s">
        <v>231</v>
      </c>
      <c r="F49" s="171">
        <v>38082</v>
      </c>
      <c r="G49" s="59"/>
      <c r="H49" s="57" t="s">
        <v>165</v>
      </c>
      <c r="I49" s="72">
        <f t="shared" si="1"/>
        <v>463</v>
      </c>
      <c r="J49" s="73">
        <v>8.1</v>
      </c>
      <c r="K49" s="74">
        <v>0.126</v>
      </c>
      <c r="L49" s="73"/>
      <c r="M49" s="74"/>
      <c r="N49" s="70" t="str">
        <f t="shared" si="3"/>
        <v>III A</v>
      </c>
      <c r="O49" s="65" t="s">
        <v>224</v>
      </c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6"/>
      <c r="BK49" s="66"/>
      <c r="BL49" s="66"/>
      <c r="BM49" s="66"/>
      <c r="BN49" s="66"/>
      <c r="BO49" s="66"/>
      <c r="BP49" s="66"/>
      <c r="BQ49" s="66"/>
      <c r="BR49" s="66"/>
      <c r="BS49" s="66"/>
      <c r="BT49" s="66"/>
      <c r="BU49" s="66"/>
      <c r="BV49" s="66"/>
      <c r="BW49" s="66"/>
      <c r="BX49" s="66"/>
      <c r="BY49" s="66"/>
      <c r="BZ49" s="66"/>
      <c r="CA49" s="66"/>
      <c r="CB49" s="66"/>
      <c r="CC49" s="66"/>
      <c r="CD49" s="66"/>
      <c r="CE49" s="66"/>
      <c r="CF49" s="66"/>
      <c r="CG49" s="66"/>
      <c r="CH49" s="66"/>
      <c r="CI49" s="66"/>
      <c r="CJ49" s="66"/>
      <c r="CK49" s="66"/>
      <c r="CL49" s="66"/>
      <c r="CM49" s="66"/>
      <c r="CN49" s="66"/>
      <c r="CO49" s="66"/>
      <c r="CP49" s="66"/>
      <c r="CQ49" s="66"/>
      <c r="CR49" s="66"/>
      <c r="CS49" s="66"/>
      <c r="CT49" s="66"/>
      <c r="CU49" s="66"/>
      <c r="CV49" s="66"/>
      <c r="CW49" s="66"/>
      <c r="CX49" s="66"/>
      <c r="CY49" s="66"/>
      <c r="CZ49" s="66"/>
      <c r="DA49" s="66"/>
      <c r="DB49" s="66"/>
      <c r="DC49" s="66"/>
      <c r="DD49" s="66"/>
      <c r="DE49" s="66"/>
      <c r="DF49" s="66"/>
      <c r="DG49" s="66"/>
      <c r="DH49" s="66"/>
      <c r="DI49" s="66"/>
      <c r="DJ49" s="66"/>
      <c r="DK49" s="66"/>
      <c r="DL49" s="66"/>
      <c r="DM49" s="66"/>
      <c r="DN49" s="66"/>
      <c r="DO49" s="66"/>
      <c r="DP49" s="66"/>
      <c r="DQ49" s="66"/>
      <c r="DR49" s="66"/>
      <c r="DS49" s="66"/>
      <c r="DT49" s="66"/>
      <c r="DU49" s="66"/>
      <c r="DV49" s="66"/>
      <c r="DW49" s="66"/>
      <c r="DX49" s="66"/>
      <c r="DY49" s="66"/>
      <c r="DZ49" s="66"/>
      <c r="EA49" s="66"/>
      <c r="EB49" s="66"/>
      <c r="EC49" s="66"/>
      <c r="ED49" s="66"/>
      <c r="EE49" s="66"/>
      <c r="EF49" s="66"/>
      <c r="EG49" s="66"/>
      <c r="EH49" s="66"/>
      <c r="EI49" s="66"/>
      <c r="EJ49" s="66"/>
      <c r="EK49" s="66"/>
    </row>
    <row r="50" spans="1:240" s="67" customFormat="1" ht="16.350000000000001" customHeight="1" x14ac:dyDescent="0.25">
      <c r="A50" s="55">
        <v>42</v>
      </c>
      <c r="B50" s="55"/>
      <c r="C50" s="56"/>
      <c r="D50" s="57" t="s">
        <v>293</v>
      </c>
      <c r="E50" s="58" t="s">
        <v>294</v>
      </c>
      <c r="F50" s="171">
        <v>40394</v>
      </c>
      <c r="G50" s="59" t="s">
        <v>13</v>
      </c>
      <c r="H50" s="57"/>
      <c r="I50" s="72">
        <f t="shared" si="1"/>
        <v>449</v>
      </c>
      <c r="J50" s="73">
        <v>8.14</v>
      </c>
      <c r="K50" s="74">
        <v>0.152</v>
      </c>
      <c r="L50" s="73"/>
      <c r="M50" s="74"/>
      <c r="N50" s="70" t="str">
        <f t="shared" si="3"/>
        <v/>
      </c>
      <c r="O50" s="65" t="s">
        <v>63</v>
      </c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/>
      <c r="CE50" s="66"/>
      <c r="CF50" s="66"/>
      <c r="CG50" s="66"/>
      <c r="CH50" s="66"/>
      <c r="CI50" s="66"/>
      <c r="CJ50" s="66"/>
      <c r="CK50" s="66"/>
      <c r="CL50" s="66"/>
      <c r="CM50" s="66"/>
      <c r="CN50" s="66"/>
      <c r="CO50" s="66"/>
      <c r="CP50" s="66"/>
      <c r="CQ50" s="66"/>
      <c r="CR50" s="66"/>
      <c r="CS50" s="66"/>
      <c r="CT50" s="66"/>
      <c r="CU50" s="66"/>
      <c r="CV50" s="66"/>
      <c r="CW50" s="66"/>
      <c r="CX50" s="66"/>
      <c r="CY50" s="66"/>
      <c r="CZ50" s="66"/>
      <c r="DA50" s="66"/>
      <c r="DB50" s="66"/>
      <c r="DC50" s="66"/>
      <c r="DD50" s="66"/>
      <c r="DE50" s="66"/>
      <c r="DF50" s="66"/>
      <c r="DG50" s="66"/>
      <c r="DH50" s="66"/>
      <c r="DI50" s="66"/>
      <c r="DJ50" s="66"/>
      <c r="DK50" s="66"/>
      <c r="DL50" s="66"/>
      <c r="DM50" s="66"/>
      <c r="DN50" s="66"/>
      <c r="DO50" s="66"/>
      <c r="DP50" s="66"/>
      <c r="DQ50" s="66"/>
      <c r="DR50" s="66"/>
      <c r="DS50" s="66"/>
      <c r="DT50" s="66"/>
      <c r="DU50" s="66"/>
      <c r="DV50" s="66"/>
      <c r="DW50" s="66"/>
      <c r="DX50" s="66"/>
      <c r="DY50" s="66"/>
      <c r="DZ50" s="66"/>
      <c r="EA50" s="66"/>
      <c r="EB50" s="66"/>
      <c r="EC50" s="66"/>
      <c r="ED50" s="66"/>
      <c r="EE50" s="66"/>
      <c r="EF50" s="66"/>
      <c r="EG50" s="66"/>
      <c r="EH50" s="66"/>
      <c r="EI50" s="66"/>
      <c r="EJ50" s="66"/>
      <c r="EK50" s="66"/>
    </row>
    <row r="51" spans="1:240" s="67" customFormat="1" ht="16.350000000000001" customHeight="1" x14ac:dyDescent="0.25">
      <c r="A51" s="55">
        <v>43</v>
      </c>
      <c r="B51" s="55"/>
      <c r="C51" s="56"/>
      <c r="D51" s="57" t="s">
        <v>259</v>
      </c>
      <c r="E51" s="58" t="s">
        <v>260</v>
      </c>
      <c r="F51" s="171">
        <v>40184</v>
      </c>
      <c r="G51" s="59" t="s">
        <v>13</v>
      </c>
      <c r="H51" s="57"/>
      <c r="I51" s="72">
        <f t="shared" si="1"/>
        <v>442</v>
      </c>
      <c r="J51" s="73">
        <v>8.16</v>
      </c>
      <c r="K51" s="74">
        <v>0.19600000000000001</v>
      </c>
      <c r="L51" s="73"/>
      <c r="M51" s="74"/>
      <c r="N51" s="70" t="str">
        <f t="shared" si="3"/>
        <v/>
      </c>
      <c r="O51" s="65" t="s">
        <v>68</v>
      </c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/>
      <c r="BG51" s="66"/>
      <c r="BH51" s="66"/>
      <c r="BI51" s="66"/>
      <c r="BJ51" s="66"/>
      <c r="BK51" s="66"/>
      <c r="BL51" s="66"/>
      <c r="BM51" s="66"/>
      <c r="BN51" s="66"/>
      <c r="BO51" s="66"/>
      <c r="BP51" s="66"/>
      <c r="BQ51" s="66"/>
      <c r="BR51" s="66"/>
      <c r="BS51" s="66"/>
      <c r="BT51" s="66"/>
      <c r="BU51" s="66"/>
      <c r="BV51" s="66"/>
      <c r="BW51" s="66"/>
      <c r="BX51" s="66"/>
      <c r="BY51" s="66"/>
      <c r="BZ51" s="66"/>
      <c r="CA51" s="66"/>
      <c r="CB51" s="66"/>
      <c r="CC51" s="66"/>
      <c r="CD51" s="66"/>
      <c r="CE51" s="66"/>
      <c r="CF51" s="66"/>
      <c r="CG51" s="66"/>
      <c r="CH51" s="66"/>
      <c r="CI51" s="66"/>
      <c r="CJ51" s="66"/>
      <c r="CK51" s="66"/>
      <c r="CL51" s="66"/>
      <c r="CM51" s="66"/>
      <c r="CN51" s="66"/>
      <c r="CO51" s="66"/>
      <c r="CP51" s="66"/>
      <c r="CQ51" s="66"/>
      <c r="CR51" s="66"/>
      <c r="CS51" s="66"/>
      <c r="CT51" s="66"/>
      <c r="CU51" s="66"/>
      <c r="CV51" s="66"/>
      <c r="CW51" s="66"/>
      <c r="CX51" s="66"/>
      <c r="CY51" s="66"/>
      <c r="CZ51" s="66"/>
      <c r="DA51" s="66"/>
      <c r="DB51" s="66"/>
      <c r="DC51" s="66"/>
      <c r="DD51" s="66"/>
      <c r="DE51" s="66"/>
      <c r="DF51" s="66"/>
      <c r="DG51" s="66"/>
      <c r="DH51" s="66"/>
      <c r="DI51" s="66"/>
      <c r="DJ51" s="66"/>
      <c r="DK51" s="66"/>
      <c r="DL51" s="66"/>
      <c r="DM51" s="66"/>
      <c r="DN51" s="66"/>
      <c r="DO51" s="66"/>
      <c r="DP51" s="66"/>
      <c r="DQ51" s="66"/>
      <c r="DR51" s="66"/>
      <c r="DS51" s="66"/>
      <c r="DT51" s="66"/>
      <c r="DU51" s="66"/>
      <c r="DV51" s="66"/>
      <c r="DW51" s="66"/>
      <c r="DX51" s="66"/>
      <c r="DY51" s="66"/>
      <c r="DZ51" s="66"/>
      <c r="EA51" s="66"/>
      <c r="EB51" s="66"/>
      <c r="EC51" s="66"/>
      <c r="ED51" s="66"/>
      <c r="EE51" s="66"/>
      <c r="EF51" s="66"/>
      <c r="EG51" s="66"/>
      <c r="EH51" s="66"/>
      <c r="EI51" s="66"/>
      <c r="EJ51" s="66"/>
      <c r="EK51" s="66"/>
    </row>
    <row r="52" spans="1:240" s="67" customFormat="1" ht="16.350000000000001" customHeight="1" x14ac:dyDescent="0.25">
      <c r="A52" s="55">
        <v>44</v>
      </c>
      <c r="B52" s="55"/>
      <c r="C52" s="56"/>
      <c r="D52" s="57" t="s">
        <v>132</v>
      </c>
      <c r="E52" s="58" t="s">
        <v>133</v>
      </c>
      <c r="F52" s="171">
        <v>33781</v>
      </c>
      <c r="G52" s="59" t="s">
        <v>41</v>
      </c>
      <c r="H52" s="57"/>
      <c r="I52" s="72">
        <f t="shared" si="1"/>
        <v>435</v>
      </c>
      <c r="J52" s="73">
        <v>8.18</v>
      </c>
      <c r="K52" s="74">
        <v>0.20200000000000001</v>
      </c>
      <c r="L52" s="73"/>
      <c r="M52" s="74"/>
      <c r="N52" s="70" t="str">
        <f t="shared" si="3"/>
        <v/>
      </c>
      <c r="O52" s="65" t="s">
        <v>93</v>
      </c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  <c r="BF52" s="66"/>
      <c r="BG52" s="66"/>
      <c r="BH52" s="66"/>
      <c r="BI52" s="66"/>
      <c r="BJ52" s="66"/>
      <c r="BK52" s="66"/>
      <c r="BL52" s="66"/>
      <c r="BM52" s="66"/>
      <c r="BN52" s="66"/>
      <c r="BO52" s="66"/>
      <c r="BP52" s="66"/>
      <c r="BQ52" s="66"/>
      <c r="BR52" s="66"/>
      <c r="BS52" s="66"/>
      <c r="BT52" s="66"/>
      <c r="BU52" s="66"/>
      <c r="BV52" s="66"/>
      <c r="BW52" s="66"/>
      <c r="BX52" s="66"/>
      <c r="BY52" s="66"/>
      <c r="BZ52" s="66"/>
      <c r="CA52" s="66"/>
      <c r="CB52" s="66"/>
      <c r="CC52" s="66"/>
      <c r="CD52" s="66"/>
      <c r="CE52" s="66"/>
      <c r="CF52" s="66"/>
      <c r="CG52" s="66"/>
      <c r="CH52" s="66"/>
      <c r="CI52" s="66"/>
      <c r="CJ52" s="66"/>
      <c r="CK52" s="66"/>
      <c r="CL52" s="66"/>
      <c r="CM52" s="66"/>
      <c r="CN52" s="66"/>
      <c r="CO52" s="66"/>
      <c r="CP52" s="66"/>
      <c r="CQ52" s="66"/>
      <c r="CR52" s="66"/>
      <c r="CS52" s="66"/>
      <c r="CT52" s="66"/>
      <c r="CU52" s="66"/>
      <c r="CV52" s="66"/>
      <c r="CW52" s="66"/>
      <c r="CX52" s="66"/>
      <c r="CY52" s="66"/>
      <c r="CZ52" s="66"/>
      <c r="DA52" s="66"/>
      <c r="DB52" s="66"/>
      <c r="DC52" s="66"/>
      <c r="DD52" s="66"/>
      <c r="DE52" s="66"/>
      <c r="DF52" s="66"/>
      <c r="DG52" s="66"/>
      <c r="DH52" s="66"/>
      <c r="DI52" s="66"/>
      <c r="DJ52" s="66"/>
      <c r="DK52" s="66"/>
      <c r="DL52" s="66"/>
      <c r="DM52" s="66"/>
      <c r="DN52" s="66"/>
      <c r="DO52" s="66"/>
      <c r="DP52" s="66"/>
      <c r="DQ52" s="66"/>
      <c r="DR52" s="66"/>
      <c r="DS52" s="66"/>
      <c r="DT52" s="66"/>
      <c r="DU52" s="66"/>
      <c r="DV52" s="66"/>
      <c r="DW52" s="66"/>
      <c r="DX52" s="66"/>
      <c r="DY52" s="66"/>
      <c r="DZ52" s="66"/>
      <c r="EA52" s="66"/>
      <c r="EB52" s="66"/>
      <c r="EC52" s="66"/>
      <c r="ED52" s="66"/>
      <c r="EE52" s="66"/>
      <c r="EF52" s="66"/>
      <c r="EG52" s="66"/>
      <c r="EH52" s="66"/>
      <c r="EI52" s="66"/>
      <c r="EJ52" s="66"/>
      <c r="EK52" s="66"/>
    </row>
    <row r="53" spans="1:240" s="67" customFormat="1" ht="16.350000000000001" customHeight="1" x14ac:dyDescent="0.25">
      <c r="A53" s="55">
        <v>45</v>
      </c>
      <c r="B53" s="55"/>
      <c r="C53" s="56"/>
      <c r="D53" s="57" t="s">
        <v>159</v>
      </c>
      <c r="E53" s="58" t="s">
        <v>160</v>
      </c>
      <c r="F53" s="171">
        <v>33820</v>
      </c>
      <c r="G53" s="59" t="s">
        <v>158</v>
      </c>
      <c r="H53" s="57"/>
      <c r="I53" s="72"/>
      <c r="J53" s="73" t="s">
        <v>473</v>
      </c>
      <c r="K53" s="74">
        <v>9.4E-2</v>
      </c>
      <c r="L53" s="73"/>
      <c r="M53" s="74"/>
      <c r="N53" s="70" t="str">
        <f t="shared" si="3"/>
        <v/>
      </c>
      <c r="O53" s="65" t="s">
        <v>155</v>
      </c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  <c r="BF53" s="66"/>
      <c r="BG53" s="66"/>
      <c r="BH53" s="66"/>
      <c r="BI53" s="66"/>
      <c r="BJ53" s="66"/>
      <c r="BK53" s="66"/>
      <c r="BL53" s="66"/>
      <c r="BM53" s="66"/>
      <c r="BN53" s="66"/>
      <c r="BO53" s="66"/>
      <c r="BP53" s="66"/>
      <c r="BQ53" s="66"/>
      <c r="BR53" s="66"/>
      <c r="BS53" s="66"/>
      <c r="BT53" s="66"/>
      <c r="BU53" s="66"/>
      <c r="BV53" s="66"/>
      <c r="BW53" s="66"/>
      <c r="BX53" s="66"/>
      <c r="BY53" s="66"/>
      <c r="BZ53" s="66"/>
      <c r="CA53" s="66"/>
      <c r="CB53" s="66"/>
      <c r="CC53" s="66"/>
      <c r="CD53" s="66"/>
      <c r="CE53" s="66"/>
      <c r="CF53" s="66"/>
      <c r="CG53" s="66"/>
      <c r="CH53" s="66"/>
      <c r="CI53" s="66"/>
      <c r="CJ53" s="66"/>
      <c r="CK53" s="66"/>
      <c r="CL53" s="66"/>
      <c r="CM53" s="66"/>
      <c r="CN53" s="66"/>
      <c r="CO53" s="66"/>
      <c r="CP53" s="66"/>
      <c r="CQ53" s="66"/>
      <c r="CR53" s="66"/>
      <c r="CS53" s="66"/>
      <c r="CT53" s="66"/>
      <c r="CU53" s="66"/>
      <c r="CV53" s="66"/>
      <c r="CW53" s="66"/>
      <c r="CX53" s="66"/>
      <c r="CY53" s="66"/>
      <c r="CZ53" s="66"/>
      <c r="DA53" s="66"/>
      <c r="DB53" s="66"/>
      <c r="DC53" s="66"/>
      <c r="DD53" s="66"/>
      <c r="DE53" s="66"/>
      <c r="DF53" s="66"/>
      <c r="DG53" s="66"/>
      <c r="DH53" s="66"/>
      <c r="DI53" s="66"/>
      <c r="DJ53" s="66"/>
      <c r="DK53" s="66"/>
      <c r="DL53" s="66"/>
      <c r="DM53" s="66"/>
      <c r="DN53" s="66"/>
      <c r="DO53" s="66"/>
      <c r="DP53" s="66"/>
      <c r="DQ53" s="66"/>
      <c r="DR53" s="66"/>
      <c r="DS53" s="66"/>
      <c r="DT53" s="66"/>
      <c r="DU53" s="66"/>
      <c r="DV53" s="66"/>
      <c r="DW53" s="66"/>
      <c r="DX53" s="66"/>
      <c r="DY53" s="66"/>
      <c r="DZ53" s="66"/>
      <c r="EA53" s="66"/>
      <c r="EB53" s="66"/>
      <c r="EC53" s="66"/>
      <c r="ED53" s="66"/>
      <c r="EE53" s="66"/>
      <c r="EF53" s="66"/>
      <c r="EG53" s="66"/>
      <c r="EH53" s="66"/>
      <c r="EI53" s="66"/>
      <c r="EJ53" s="66"/>
      <c r="EK53" s="66"/>
    </row>
    <row r="55" spans="1:240" s="14" customFormat="1" ht="13.8" x14ac:dyDescent="0.3">
      <c r="A55" s="29"/>
      <c r="B55" s="29"/>
      <c r="C55" s="29"/>
      <c r="D55" s="29"/>
      <c r="E55" s="29"/>
      <c r="F55" s="68"/>
      <c r="G55" s="68"/>
      <c r="H55" s="69"/>
      <c r="I55"/>
      <c r="K55" s="15"/>
      <c r="M55" s="15"/>
      <c r="N55" s="34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  <c r="FX55" s="18"/>
      <c r="FY55" s="18"/>
      <c r="FZ55" s="18"/>
      <c r="GA55" s="18"/>
      <c r="GB55" s="18"/>
      <c r="GC55" s="18"/>
      <c r="GD55" s="18"/>
      <c r="GE55" s="18"/>
      <c r="GF55" s="18"/>
      <c r="GG55" s="18"/>
      <c r="GH55" s="18"/>
      <c r="GI55" s="18"/>
      <c r="GJ55" s="18"/>
      <c r="GK55" s="18"/>
      <c r="GL55" s="18"/>
      <c r="GM55" s="18"/>
      <c r="GN55" s="18"/>
      <c r="GO55" s="18"/>
      <c r="GP55" s="18"/>
      <c r="GQ55" s="18"/>
      <c r="GR55" s="18"/>
      <c r="GS55" s="18"/>
      <c r="GT55" s="18"/>
      <c r="GU55" s="18"/>
      <c r="GV55" s="18"/>
      <c r="GW55" s="18"/>
      <c r="GX55" s="18"/>
      <c r="GY55" s="18"/>
      <c r="GZ55" s="18"/>
      <c r="HA55" s="18"/>
      <c r="HB55" s="18"/>
      <c r="HC55" s="18"/>
      <c r="HD55" s="18"/>
      <c r="HE55" s="18"/>
      <c r="HF55" s="18"/>
      <c r="HG55" s="18"/>
      <c r="HH55" s="18"/>
      <c r="HI55" s="18"/>
      <c r="HJ55" s="18"/>
      <c r="HK55" s="18"/>
      <c r="HL55" s="18"/>
      <c r="HM55" s="18"/>
      <c r="HN55" s="18"/>
      <c r="HO55" s="18"/>
      <c r="HP55" s="18"/>
      <c r="HQ55" s="18"/>
      <c r="HR55" s="18"/>
      <c r="HS55" s="18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</row>
    <row r="56" spans="1:240" s="14" customFormat="1" ht="13.8" x14ac:dyDescent="0.3">
      <c r="A56" s="29"/>
      <c r="B56" s="29"/>
      <c r="C56" s="29"/>
      <c r="D56" s="29"/>
      <c r="E56" s="29"/>
      <c r="F56" s="68"/>
      <c r="G56" s="68"/>
      <c r="H56" s="69"/>
      <c r="I56"/>
      <c r="K56" s="15"/>
      <c r="M56" s="15"/>
      <c r="N56" s="34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</row>
    <row r="57" spans="1:240" s="14" customFormat="1" ht="13.8" x14ac:dyDescent="0.3">
      <c r="A57" s="29"/>
      <c r="B57" s="29"/>
      <c r="C57" s="29"/>
      <c r="D57" s="29"/>
      <c r="E57" s="29"/>
      <c r="F57" s="68"/>
      <c r="G57" s="68"/>
      <c r="H57" s="69"/>
      <c r="I57"/>
      <c r="K57" s="15"/>
      <c r="M57" s="15"/>
      <c r="N57" s="34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</row>
    <row r="58" spans="1:240" s="14" customFormat="1" ht="13.8" x14ac:dyDescent="0.3">
      <c r="A58" s="29"/>
      <c r="B58" s="29"/>
      <c r="C58" s="29"/>
      <c r="D58" s="29"/>
      <c r="E58" s="29"/>
      <c r="F58" s="68"/>
      <c r="G58" s="68"/>
      <c r="H58" s="69"/>
      <c r="I58"/>
      <c r="K58" s="15"/>
      <c r="M58" s="15"/>
      <c r="N58" s="34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</row>
  </sheetData>
  <sortState xmlns:xlrd2="http://schemas.microsoft.com/office/spreadsheetml/2017/richdata2" ref="A18:IF22">
    <sortCondition ref="L18:L22"/>
    <sortCondition ref="J18:J22"/>
  </sortState>
  <printOptions horizontalCentered="1"/>
  <pageMargins left="0.39370078740157483" right="0.39370078740157483" top="0.39370078740157483" bottom="0.19685039370078741" header="0.51181102362204722" footer="0.51181102362204722"/>
  <pageSetup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67E57-6328-4025-9BB1-F9460CADD42C}">
  <sheetPr>
    <tabColor rgb="FFFF0000"/>
  </sheetPr>
  <dimension ref="A1:IO27"/>
  <sheetViews>
    <sheetView topLeftCell="A2" zoomScale="170" zoomScaleNormal="170" workbookViewId="0">
      <selection activeCell="E45" sqref="E45"/>
    </sheetView>
  </sheetViews>
  <sheetFormatPr defaultColWidth="9.109375" defaultRowHeight="13.2" x14ac:dyDescent="0.25"/>
  <cols>
    <col min="1" max="1" width="4.21875" style="29" customWidth="1"/>
    <col min="2" max="2" width="4.77734375" style="29" customWidth="1"/>
    <col min="3" max="3" width="5" style="29" customWidth="1"/>
    <col min="4" max="4" width="10.33203125" style="29" customWidth="1"/>
    <col min="5" max="5" width="18.33203125" style="29" customWidth="1"/>
    <col min="6" max="7" width="9.5546875" style="97" customWidth="1"/>
    <col min="8" max="8" width="8.6640625" style="69" bestFit="1" customWidth="1"/>
    <col min="9" max="9" width="6.88671875" style="33" customWidth="1"/>
    <col min="10" max="10" width="9" style="80" customWidth="1"/>
    <col min="11" max="11" width="4.109375" style="15" customWidth="1"/>
    <col min="12" max="12" width="5.109375" style="34" customWidth="1"/>
    <col min="13" max="13" width="15.5546875" style="29" customWidth="1"/>
    <col min="14" max="14" width="4.44140625" style="29" customWidth="1"/>
    <col min="15" max="248" width="9.109375" style="29"/>
    <col min="249" max="16384" width="9.109375" style="18"/>
  </cols>
  <sheetData>
    <row r="1" spans="1:249" s="10" customFormat="1" ht="22.8" x14ac:dyDescent="0.4">
      <c r="A1" s="8" t="s">
        <v>188</v>
      </c>
      <c r="B1" s="8"/>
      <c r="F1" s="11"/>
      <c r="G1" s="11"/>
      <c r="H1" s="12"/>
      <c r="I1" s="13"/>
      <c r="J1" s="14"/>
      <c r="K1" s="15"/>
      <c r="L1" s="14"/>
      <c r="M1" s="17" t="s">
        <v>189</v>
      </c>
      <c r="IO1" s="18"/>
    </row>
    <row r="2" spans="1:249" s="10" customFormat="1" ht="22.8" x14ac:dyDescent="0.4">
      <c r="A2" s="8" t="s">
        <v>190</v>
      </c>
      <c r="B2" s="8"/>
      <c r="F2" s="11"/>
      <c r="G2" s="11"/>
      <c r="H2" s="12"/>
      <c r="I2" s="13"/>
      <c r="J2" s="14"/>
      <c r="K2" s="15"/>
      <c r="L2" s="14"/>
      <c r="M2" s="19" t="s">
        <v>191</v>
      </c>
      <c r="IO2" s="18"/>
    </row>
    <row r="3" spans="1:249" s="20" customFormat="1" ht="10.199999999999999" customHeight="1" x14ac:dyDescent="0.3">
      <c r="D3" s="21"/>
      <c r="F3" s="77">
        <v>1.1574074074074073E-5</v>
      </c>
      <c r="G3" s="77"/>
      <c r="H3" s="23"/>
      <c r="I3" s="24"/>
      <c r="J3" s="78"/>
      <c r="K3" s="26"/>
      <c r="L3" s="28"/>
      <c r="M3" s="35"/>
    </row>
    <row r="4" spans="1:249" ht="15.6" x14ac:dyDescent="0.3">
      <c r="D4" s="30" t="s">
        <v>199</v>
      </c>
      <c r="F4" s="79"/>
      <c r="G4" s="79"/>
      <c r="H4" s="32"/>
      <c r="M4" s="19"/>
    </row>
    <row r="5" spans="1:249" s="20" customFormat="1" ht="4.5" customHeight="1" x14ac:dyDescent="0.3">
      <c r="D5" s="21"/>
      <c r="F5" s="81"/>
      <c r="G5" s="81"/>
      <c r="H5" s="23"/>
      <c r="I5" s="24"/>
      <c r="J5" s="78"/>
      <c r="K5" s="26"/>
      <c r="L5" s="28"/>
      <c r="M5" s="35"/>
    </row>
    <row r="6" spans="1:249" s="20" customFormat="1" ht="12.75" customHeight="1" x14ac:dyDescent="0.25">
      <c r="D6" s="29"/>
      <c r="E6" s="36"/>
      <c r="F6" s="82"/>
      <c r="G6" s="82"/>
      <c r="H6" s="38"/>
      <c r="I6" s="24"/>
      <c r="J6" s="78"/>
      <c r="K6" s="26"/>
      <c r="L6" s="40" t="s">
        <v>175</v>
      </c>
      <c r="M6" s="41" t="s">
        <v>178</v>
      </c>
    </row>
    <row r="7" spans="1:249" s="20" customFormat="1" ht="12" customHeight="1" x14ac:dyDescent="0.25">
      <c r="F7" s="83"/>
      <c r="G7" s="174"/>
      <c r="H7" s="150"/>
      <c r="I7" s="24"/>
      <c r="J7" s="85"/>
      <c r="K7" s="26"/>
      <c r="L7" s="28"/>
      <c r="M7" s="35"/>
    </row>
    <row r="8" spans="1:249" ht="20.399999999999999" x14ac:dyDescent="0.25">
      <c r="A8" s="47" t="s">
        <v>470</v>
      </c>
      <c r="B8" s="47" t="s">
        <v>469</v>
      </c>
      <c r="C8" s="47" t="s">
        <v>193</v>
      </c>
      <c r="D8" s="86" t="s">
        <v>0</v>
      </c>
      <c r="E8" s="87" t="s">
        <v>1</v>
      </c>
      <c r="F8" s="88" t="s">
        <v>2</v>
      </c>
      <c r="G8" s="50" t="s">
        <v>7</v>
      </c>
      <c r="H8" s="46" t="s">
        <v>194</v>
      </c>
      <c r="I8" s="51" t="s">
        <v>195</v>
      </c>
      <c r="J8" s="89" t="s">
        <v>200</v>
      </c>
      <c r="K8" s="53" t="s">
        <v>129</v>
      </c>
      <c r="L8" s="71" t="s">
        <v>5</v>
      </c>
      <c r="M8" s="46" t="s">
        <v>3</v>
      </c>
      <c r="N8" s="69"/>
    </row>
    <row r="9" spans="1:249" s="67" customFormat="1" ht="16.350000000000001" customHeight="1" x14ac:dyDescent="0.3">
      <c r="A9" s="90">
        <v>1</v>
      </c>
      <c r="B9" s="56"/>
      <c r="C9" s="75">
        <v>1</v>
      </c>
      <c r="D9" s="57" t="s">
        <v>432</v>
      </c>
      <c r="E9" s="58" t="s">
        <v>433</v>
      </c>
      <c r="F9" s="171">
        <v>38919</v>
      </c>
      <c r="G9" s="59" t="s">
        <v>13</v>
      </c>
      <c r="H9" s="57" t="s">
        <v>217</v>
      </c>
      <c r="I9" s="91">
        <f t="shared" ref="I9:I23" si="0">IF(ISBLANK(J9),"",TRUNC(0.3224*((J9/$F$3)-112)^2))</f>
        <v>914</v>
      </c>
      <c r="J9" s="96">
        <v>6.7974537037037038E-4</v>
      </c>
      <c r="K9" s="93">
        <v>0.25600000000000001</v>
      </c>
      <c r="L9" s="94" t="str">
        <f t="shared" ref="L9:L23" si="1">IF(ISBLANK(J9),"",IF(J9&gt;0.00082337962962963,"",IF(J9&lt;=0.000616898148148148,"TSM",IF(J9&lt;=0.000638310185185185,"SM",IF(J9&lt;=0.000671296296296296,"KSM",IF(J9&lt;=0.000707175925925926,"I A",IF(J9&lt;=0.000753935185185185,"II A",IF(J9&lt;=0.00082337962962963,"III A"))))))))</f>
        <v>I A</v>
      </c>
      <c r="M9" s="65" t="s">
        <v>434</v>
      </c>
      <c r="N9" s="95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66"/>
      <c r="FE9" s="66"/>
      <c r="FF9" s="66"/>
      <c r="FG9" s="66"/>
      <c r="FH9" s="66"/>
      <c r="FI9" s="66"/>
      <c r="FJ9" s="66"/>
      <c r="FK9" s="66"/>
      <c r="FL9" s="66"/>
      <c r="FM9" s="66"/>
      <c r="FN9" s="66"/>
      <c r="FO9" s="66"/>
      <c r="FP9" s="66"/>
      <c r="FQ9" s="66"/>
      <c r="FR9" s="66"/>
      <c r="FS9" s="66"/>
      <c r="FT9" s="66"/>
      <c r="FU9" s="66"/>
      <c r="FV9" s="66"/>
      <c r="FW9" s="66"/>
      <c r="FX9" s="66"/>
      <c r="FY9" s="66"/>
      <c r="FZ9" s="66"/>
      <c r="GA9" s="66"/>
      <c r="GB9" s="66"/>
      <c r="GC9" s="66"/>
      <c r="GD9" s="66"/>
      <c r="GE9" s="66"/>
      <c r="GF9" s="66"/>
      <c r="GG9" s="66"/>
      <c r="GH9" s="66"/>
      <c r="GI9" s="66"/>
      <c r="GJ9" s="66"/>
      <c r="GK9" s="66"/>
      <c r="GL9" s="66"/>
      <c r="GM9" s="66"/>
      <c r="GN9" s="66"/>
      <c r="GO9" s="66"/>
      <c r="GP9" s="66"/>
      <c r="GQ9" s="66"/>
      <c r="GR9" s="66"/>
      <c r="GS9" s="66"/>
      <c r="GT9" s="66"/>
      <c r="GU9" s="66"/>
      <c r="GV9" s="66"/>
      <c r="GW9" s="66"/>
      <c r="GX9" s="66"/>
      <c r="GY9" s="66"/>
      <c r="GZ9" s="66"/>
      <c r="HA9" s="66"/>
      <c r="HB9" s="66"/>
      <c r="HC9" s="66"/>
      <c r="HD9" s="66"/>
      <c r="HE9" s="66"/>
      <c r="HF9" s="66"/>
      <c r="HG9" s="66"/>
      <c r="HH9" s="66"/>
      <c r="HI9" s="66"/>
      <c r="HJ9" s="66"/>
      <c r="HK9" s="66"/>
      <c r="HL9" s="66"/>
      <c r="HM9" s="66"/>
      <c r="HN9" s="66"/>
      <c r="HO9" s="66"/>
      <c r="HP9" s="66"/>
      <c r="HQ9" s="66"/>
      <c r="HR9" s="66"/>
      <c r="HS9" s="66"/>
      <c r="HT9" s="66"/>
      <c r="HU9" s="66"/>
      <c r="HV9" s="66"/>
      <c r="HW9" s="66"/>
      <c r="HX9" s="66"/>
      <c r="HY9" s="66"/>
      <c r="HZ9" s="66"/>
      <c r="IA9" s="66"/>
      <c r="IB9" s="66"/>
      <c r="IC9" s="66"/>
      <c r="ID9" s="66"/>
      <c r="IE9" s="66"/>
      <c r="IF9" s="66"/>
      <c r="IG9" s="66"/>
      <c r="IH9" s="66"/>
      <c r="II9" s="66"/>
      <c r="IJ9" s="66"/>
      <c r="IK9" s="66"/>
      <c r="IL9" s="66"/>
      <c r="IM9" s="66"/>
    </row>
    <row r="10" spans="1:249" s="67" customFormat="1" ht="16.350000000000001" customHeight="1" x14ac:dyDescent="0.3">
      <c r="A10" s="90">
        <v>2</v>
      </c>
      <c r="B10" s="56"/>
      <c r="C10" s="75">
        <v>2</v>
      </c>
      <c r="D10" s="57" t="s">
        <v>81</v>
      </c>
      <c r="E10" s="58" t="s">
        <v>82</v>
      </c>
      <c r="F10" s="171">
        <v>38954</v>
      </c>
      <c r="G10" s="59" t="s">
        <v>13</v>
      </c>
      <c r="H10" s="57" t="s">
        <v>209</v>
      </c>
      <c r="I10" s="91">
        <f t="shared" si="0"/>
        <v>894</v>
      </c>
      <c r="J10" s="96">
        <v>6.8668981481481478E-4</v>
      </c>
      <c r="K10" s="93">
        <v>0.41099999999999998</v>
      </c>
      <c r="L10" s="94" t="str">
        <f t="shared" si="1"/>
        <v>I A</v>
      </c>
      <c r="M10" s="65" t="s">
        <v>91</v>
      </c>
      <c r="N10" s="95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66"/>
      <c r="FE10" s="66"/>
      <c r="FF10" s="66"/>
      <c r="FG10" s="66"/>
      <c r="FH10" s="66"/>
      <c r="FI10" s="66"/>
      <c r="FJ10" s="66"/>
      <c r="FK10" s="66"/>
      <c r="FL10" s="66"/>
      <c r="FM10" s="66"/>
      <c r="FN10" s="66"/>
      <c r="FO10" s="66"/>
      <c r="FP10" s="66"/>
      <c r="FQ10" s="66"/>
      <c r="FR10" s="66"/>
      <c r="FS10" s="66"/>
      <c r="FT10" s="66"/>
      <c r="FU10" s="66"/>
      <c r="FV10" s="66"/>
      <c r="FW10" s="66"/>
      <c r="FX10" s="66"/>
      <c r="FY10" s="66"/>
      <c r="FZ10" s="66"/>
      <c r="GA10" s="66"/>
      <c r="GB10" s="66"/>
      <c r="GC10" s="66"/>
      <c r="GD10" s="66"/>
      <c r="GE10" s="66"/>
      <c r="GF10" s="66"/>
      <c r="GG10" s="66"/>
      <c r="GH10" s="66"/>
      <c r="GI10" s="66"/>
      <c r="GJ10" s="66"/>
      <c r="GK10" s="66"/>
      <c r="GL10" s="66"/>
      <c r="GM10" s="66"/>
      <c r="GN10" s="66"/>
      <c r="GO10" s="66"/>
      <c r="GP10" s="66"/>
      <c r="GQ10" s="66"/>
      <c r="GR10" s="66"/>
      <c r="GS10" s="66"/>
      <c r="GT10" s="66"/>
      <c r="GU10" s="66"/>
      <c r="GV10" s="66"/>
      <c r="GW10" s="66"/>
      <c r="GX10" s="66"/>
      <c r="GY10" s="66"/>
      <c r="GZ10" s="66"/>
      <c r="HA10" s="66"/>
      <c r="HB10" s="66"/>
      <c r="HC10" s="66"/>
      <c r="HD10" s="66"/>
      <c r="HE10" s="66"/>
      <c r="HF10" s="66"/>
      <c r="HG10" s="66"/>
      <c r="HH10" s="66"/>
      <c r="HI10" s="66"/>
      <c r="HJ10" s="66"/>
      <c r="HK10" s="66"/>
      <c r="HL10" s="66"/>
      <c r="HM10" s="66"/>
      <c r="HN10" s="66"/>
      <c r="HO10" s="66"/>
      <c r="HP10" s="66"/>
      <c r="HQ10" s="66"/>
      <c r="HR10" s="66"/>
      <c r="HS10" s="66"/>
      <c r="HT10" s="66"/>
      <c r="HU10" s="66"/>
      <c r="HV10" s="66"/>
      <c r="HW10" s="66"/>
      <c r="HX10" s="66"/>
      <c r="HY10" s="66"/>
      <c r="HZ10" s="66"/>
      <c r="IA10" s="66"/>
      <c r="IB10" s="66"/>
      <c r="IC10" s="66"/>
      <c r="ID10" s="66"/>
      <c r="IE10" s="66"/>
      <c r="IF10" s="66"/>
      <c r="IG10" s="66"/>
      <c r="IH10" s="66"/>
      <c r="II10" s="66"/>
      <c r="IJ10" s="66"/>
      <c r="IK10" s="66"/>
      <c r="IL10" s="66"/>
      <c r="IM10" s="66"/>
    </row>
    <row r="11" spans="1:249" s="67" customFormat="1" ht="16.350000000000001" customHeight="1" x14ac:dyDescent="0.3">
      <c r="A11" s="90">
        <v>3</v>
      </c>
      <c r="B11" s="56">
        <v>1</v>
      </c>
      <c r="C11" s="75"/>
      <c r="D11" s="57" t="s">
        <v>29</v>
      </c>
      <c r="E11" s="58" t="s">
        <v>124</v>
      </c>
      <c r="F11" s="171">
        <v>39302</v>
      </c>
      <c r="G11" s="59" t="s">
        <v>13</v>
      </c>
      <c r="H11" s="57"/>
      <c r="I11" s="91">
        <f t="shared" si="0"/>
        <v>875</v>
      </c>
      <c r="J11" s="96">
        <v>6.9328703703703707E-4</v>
      </c>
      <c r="K11" s="93">
        <v>0.28699999999999998</v>
      </c>
      <c r="L11" s="94" t="str">
        <f t="shared" si="1"/>
        <v>I A</v>
      </c>
      <c r="M11" s="65" t="s">
        <v>28</v>
      </c>
      <c r="N11" s="95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66"/>
      <c r="FE11" s="66"/>
      <c r="FF11" s="66"/>
      <c r="FG11" s="66"/>
      <c r="FH11" s="66"/>
      <c r="FI11" s="66"/>
      <c r="FJ11" s="66"/>
      <c r="FK11" s="66"/>
      <c r="FL11" s="66"/>
      <c r="FM11" s="66"/>
      <c r="FN11" s="66"/>
      <c r="FO11" s="66"/>
      <c r="FP11" s="66"/>
      <c r="FQ11" s="66"/>
      <c r="FR11" s="66"/>
      <c r="FS11" s="66"/>
      <c r="FT11" s="66"/>
      <c r="FU11" s="66"/>
      <c r="FV11" s="66"/>
      <c r="FW11" s="66"/>
      <c r="FX11" s="66"/>
      <c r="FY11" s="66"/>
      <c r="FZ11" s="66"/>
      <c r="GA11" s="66"/>
      <c r="GB11" s="66"/>
      <c r="GC11" s="66"/>
      <c r="GD11" s="66"/>
      <c r="GE11" s="66"/>
      <c r="GF11" s="66"/>
      <c r="GG11" s="66"/>
      <c r="GH11" s="66"/>
      <c r="GI11" s="66"/>
      <c r="GJ11" s="66"/>
      <c r="GK11" s="66"/>
      <c r="GL11" s="66"/>
      <c r="GM11" s="66"/>
      <c r="GN11" s="66"/>
      <c r="GO11" s="66"/>
      <c r="GP11" s="66"/>
      <c r="GQ11" s="66"/>
      <c r="GR11" s="66"/>
      <c r="GS11" s="66"/>
      <c r="GT11" s="66"/>
      <c r="GU11" s="66"/>
      <c r="GV11" s="66"/>
      <c r="GW11" s="66"/>
      <c r="GX11" s="66"/>
      <c r="GY11" s="66"/>
      <c r="GZ11" s="66"/>
      <c r="HA11" s="66"/>
      <c r="HB11" s="66"/>
      <c r="HC11" s="66"/>
      <c r="HD11" s="66"/>
      <c r="HE11" s="66"/>
      <c r="HF11" s="66"/>
      <c r="HG11" s="66"/>
      <c r="HH11" s="66"/>
      <c r="HI11" s="66"/>
      <c r="HJ11" s="66"/>
      <c r="HK11" s="66"/>
      <c r="HL11" s="66"/>
      <c r="HM11" s="66"/>
      <c r="HN11" s="66"/>
      <c r="HO11" s="66"/>
      <c r="HP11" s="66"/>
      <c r="HQ11" s="66"/>
      <c r="HR11" s="66"/>
      <c r="HS11" s="66"/>
      <c r="HT11" s="66"/>
      <c r="HU11" s="66"/>
      <c r="HV11" s="66"/>
      <c r="HW11" s="66"/>
      <c r="HX11" s="66"/>
      <c r="HY11" s="66"/>
      <c r="HZ11" s="66"/>
      <c r="IA11" s="66"/>
      <c r="IB11" s="66"/>
      <c r="IC11" s="66"/>
      <c r="ID11" s="66"/>
      <c r="IE11" s="66"/>
      <c r="IF11" s="66"/>
      <c r="IG11" s="66"/>
      <c r="IH11" s="66"/>
      <c r="II11" s="66"/>
      <c r="IJ11" s="66"/>
      <c r="IK11" s="66"/>
      <c r="IL11" s="66"/>
      <c r="IM11" s="66"/>
    </row>
    <row r="12" spans="1:249" s="67" customFormat="1" ht="16.350000000000001" customHeight="1" x14ac:dyDescent="0.3">
      <c r="A12" s="90">
        <v>4</v>
      </c>
      <c r="B12" s="56">
        <v>2</v>
      </c>
      <c r="C12" s="75"/>
      <c r="D12" s="57" t="s">
        <v>289</v>
      </c>
      <c r="E12" s="58" t="s">
        <v>444</v>
      </c>
      <c r="F12" s="171">
        <v>39503</v>
      </c>
      <c r="G12" s="59" t="s">
        <v>458</v>
      </c>
      <c r="H12" s="57"/>
      <c r="I12" s="91">
        <f t="shared" si="0"/>
        <v>838</v>
      </c>
      <c r="J12" s="96">
        <v>7.0613425925925922E-4</v>
      </c>
      <c r="K12" s="93">
        <v>0.185</v>
      </c>
      <c r="L12" s="94" t="str">
        <f t="shared" si="1"/>
        <v>I A</v>
      </c>
      <c r="M12" s="65" t="s">
        <v>445</v>
      </c>
      <c r="N12" s="95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  <c r="EZ12" s="66"/>
      <c r="FA12" s="66"/>
      <c r="FB12" s="66"/>
      <c r="FC12" s="66"/>
      <c r="FD12" s="66"/>
      <c r="FE12" s="66"/>
      <c r="FF12" s="66"/>
      <c r="FG12" s="66"/>
      <c r="FH12" s="66"/>
      <c r="FI12" s="66"/>
      <c r="FJ12" s="66"/>
      <c r="FK12" s="66"/>
      <c r="FL12" s="66"/>
      <c r="FM12" s="66"/>
      <c r="FN12" s="66"/>
      <c r="FO12" s="66"/>
      <c r="FP12" s="66"/>
      <c r="FQ12" s="66"/>
      <c r="FR12" s="66"/>
      <c r="FS12" s="66"/>
      <c r="FT12" s="66"/>
      <c r="FU12" s="66"/>
      <c r="FV12" s="66"/>
      <c r="FW12" s="66"/>
      <c r="FX12" s="66"/>
      <c r="FY12" s="66"/>
      <c r="FZ12" s="66"/>
      <c r="GA12" s="66"/>
      <c r="GB12" s="66"/>
      <c r="GC12" s="66"/>
      <c r="GD12" s="66"/>
      <c r="GE12" s="66"/>
      <c r="GF12" s="66"/>
      <c r="GG12" s="66"/>
      <c r="GH12" s="66"/>
      <c r="GI12" s="66"/>
      <c r="GJ12" s="66"/>
      <c r="GK12" s="66"/>
      <c r="GL12" s="66"/>
      <c r="GM12" s="66"/>
      <c r="GN12" s="66"/>
      <c r="GO12" s="66"/>
      <c r="GP12" s="66"/>
      <c r="GQ12" s="66"/>
      <c r="GR12" s="66"/>
      <c r="GS12" s="66"/>
      <c r="GT12" s="66"/>
      <c r="GU12" s="66"/>
      <c r="GV12" s="66"/>
      <c r="GW12" s="66"/>
      <c r="GX12" s="66"/>
      <c r="GY12" s="66"/>
      <c r="GZ12" s="66"/>
      <c r="HA12" s="66"/>
      <c r="HB12" s="66"/>
      <c r="HC12" s="66"/>
      <c r="HD12" s="66"/>
      <c r="HE12" s="66"/>
      <c r="HF12" s="66"/>
      <c r="HG12" s="66"/>
      <c r="HH12" s="66"/>
      <c r="HI12" s="66"/>
      <c r="HJ12" s="66"/>
      <c r="HK12" s="66"/>
      <c r="HL12" s="66"/>
      <c r="HM12" s="66"/>
      <c r="HN12" s="66"/>
      <c r="HO12" s="66"/>
      <c r="HP12" s="66"/>
      <c r="HQ12" s="66"/>
      <c r="HR12" s="66"/>
      <c r="HS12" s="66"/>
      <c r="HT12" s="66"/>
      <c r="HU12" s="66"/>
      <c r="HV12" s="66"/>
      <c r="HW12" s="66"/>
      <c r="HX12" s="66"/>
      <c r="HY12" s="66"/>
      <c r="HZ12" s="66"/>
      <c r="IA12" s="66"/>
      <c r="IB12" s="66"/>
      <c r="IC12" s="66"/>
      <c r="ID12" s="66"/>
      <c r="IE12" s="66"/>
      <c r="IF12" s="66"/>
      <c r="IG12" s="66"/>
      <c r="IH12" s="66"/>
      <c r="II12" s="66"/>
      <c r="IJ12" s="66"/>
      <c r="IK12" s="66"/>
      <c r="IL12" s="66"/>
      <c r="IM12" s="66"/>
    </row>
    <row r="13" spans="1:249" s="67" customFormat="1" ht="16.350000000000001" customHeight="1" x14ac:dyDescent="0.3">
      <c r="A13" s="90">
        <v>5</v>
      </c>
      <c r="B13" s="56">
        <v>3</v>
      </c>
      <c r="C13" s="75"/>
      <c r="D13" s="57" t="s">
        <v>75</v>
      </c>
      <c r="E13" s="58" t="s">
        <v>423</v>
      </c>
      <c r="F13" s="171">
        <v>39447</v>
      </c>
      <c r="G13" s="59" t="s">
        <v>421</v>
      </c>
      <c r="H13" s="57"/>
      <c r="I13" s="91">
        <f t="shared" si="0"/>
        <v>750</v>
      </c>
      <c r="J13" s="96">
        <v>7.3796296296296294E-4</v>
      </c>
      <c r="K13" s="93">
        <v>0.26500000000000001</v>
      </c>
      <c r="L13" s="94" t="str">
        <f t="shared" si="1"/>
        <v>II A</v>
      </c>
      <c r="M13" s="65" t="s">
        <v>422</v>
      </c>
      <c r="N13" s="95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66"/>
      <c r="FE13" s="66"/>
      <c r="FF13" s="66"/>
      <c r="FG13" s="66"/>
      <c r="FH13" s="66"/>
      <c r="FI13" s="66"/>
      <c r="FJ13" s="66"/>
      <c r="FK13" s="66"/>
      <c r="FL13" s="66"/>
      <c r="FM13" s="66"/>
      <c r="FN13" s="66"/>
      <c r="FO13" s="66"/>
      <c r="FP13" s="66"/>
      <c r="FQ13" s="66"/>
      <c r="FR13" s="66"/>
      <c r="FS13" s="66"/>
      <c r="FT13" s="66"/>
      <c r="FU13" s="66"/>
      <c r="FV13" s="66"/>
      <c r="FW13" s="66"/>
      <c r="FX13" s="66"/>
      <c r="FY13" s="66"/>
      <c r="FZ13" s="66"/>
      <c r="GA13" s="66"/>
      <c r="GB13" s="66"/>
      <c r="GC13" s="66"/>
      <c r="GD13" s="66"/>
      <c r="GE13" s="66"/>
      <c r="GF13" s="66"/>
      <c r="GG13" s="66"/>
      <c r="GH13" s="66"/>
      <c r="GI13" s="66"/>
      <c r="GJ13" s="66"/>
      <c r="GK13" s="66"/>
      <c r="GL13" s="66"/>
      <c r="GM13" s="66"/>
      <c r="GN13" s="66"/>
      <c r="GO13" s="66"/>
      <c r="GP13" s="66"/>
      <c r="GQ13" s="66"/>
      <c r="GR13" s="66"/>
      <c r="GS13" s="66"/>
      <c r="GT13" s="66"/>
      <c r="GU13" s="66"/>
      <c r="GV13" s="66"/>
      <c r="GW13" s="66"/>
      <c r="GX13" s="66"/>
      <c r="GY13" s="66"/>
      <c r="GZ13" s="66"/>
      <c r="HA13" s="66"/>
      <c r="HB13" s="66"/>
      <c r="HC13" s="66"/>
      <c r="HD13" s="66"/>
      <c r="HE13" s="66"/>
      <c r="HF13" s="66"/>
      <c r="HG13" s="66"/>
      <c r="HH13" s="66"/>
      <c r="HI13" s="66"/>
      <c r="HJ13" s="66"/>
      <c r="HK13" s="66"/>
      <c r="HL13" s="66"/>
      <c r="HM13" s="66"/>
      <c r="HN13" s="66"/>
      <c r="HO13" s="66"/>
      <c r="HP13" s="66"/>
      <c r="HQ13" s="66"/>
      <c r="HR13" s="66"/>
      <c r="HS13" s="66"/>
      <c r="HT13" s="66"/>
      <c r="HU13" s="66"/>
      <c r="HV13" s="66"/>
      <c r="HW13" s="66"/>
      <c r="HX13" s="66"/>
      <c r="HY13" s="66"/>
      <c r="HZ13" s="66"/>
      <c r="IA13" s="66"/>
      <c r="IB13" s="66"/>
      <c r="IC13" s="66"/>
      <c r="ID13" s="66"/>
      <c r="IE13" s="66"/>
      <c r="IF13" s="66"/>
      <c r="IG13" s="66"/>
      <c r="IH13" s="66"/>
      <c r="II13" s="66"/>
      <c r="IJ13" s="66"/>
      <c r="IK13" s="66"/>
      <c r="IL13" s="66"/>
      <c r="IM13" s="66"/>
    </row>
    <row r="14" spans="1:249" s="67" customFormat="1" ht="16.350000000000001" customHeight="1" x14ac:dyDescent="0.3">
      <c r="A14" s="90">
        <v>6</v>
      </c>
      <c r="B14" s="56"/>
      <c r="C14" s="75">
        <v>3</v>
      </c>
      <c r="D14" s="57" t="s">
        <v>239</v>
      </c>
      <c r="E14" s="58" t="s">
        <v>240</v>
      </c>
      <c r="F14" s="171">
        <v>38706</v>
      </c>
      <c r="G14" s="59"/>
      <c r="H14" s="57" t="s">
        <v>165</v>
      </c>
      <c r="I14" s="91">
        <f t="shared" si="0"/>
        <v>741</v>
      </c>
      <c r="J14" s="96">
        <v>7.4108796296296292E-4</v>
      </c>
      <c r="K14" s="93">
        <v>0.28599999999999998</v>
      </c>
      <c r="L14" s="94" t="str">
        <f t="shared" si="1"/>
        <v>II A</v>
      </c>
      <c r="M14" s="65" t="s">
        <v>241</v>
      </c>
      <c r="N14" s="95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  <c r="EH14" s="66"/>
      <c r="EI14" s="66"/>
      <c r="EJ14" s="66"/>
      <c r="EK14" s="66"/>
      <c r="EL14" s="66"/>
      <c r="EM14" s="66"/>
      <c r="EN14" s="66"/>
      <c r="EO14" s="66"/>
      <c r="EP14" s="66"/>
      <c r="EQ14" s="66"/>
      <c r="ER14" s="66"/>
      <c r="ES14" s="66"/>
      <c r="ET14" s="66"/>
      <c r="EU14" s="66"/>
      <c r="EV14" s="66"/>
      <c r="EW14" s="66"/>
      <c r="EX14" s="66"/>
      <c r="EY14" s="66"/>
      <c r="EZ14" s="66"/>
      <c r="FA14" s="66"/>
      <c r="FB14" s="66"/>
      <c r="FC14" s="66"/>
      <c r="FD14" s="66"/>
      <c r="FE14" s="66"/>
      <c r="FF14" s="66"/>
      <c r="FG14" s="66"/>
      <c r="FH14" s="66"/>
      <c r="FI14" s="66"/>
      <c r="FJ14" s="66"/>
      <c r="FK14" s="66"/>
      <c r="FL14" s="66"/>
      <c r="FM14" s="66"/>
      <c r="FN14" s="66"/>
      <c r="FO14" s="66"/>
      <c r="FP14" s="66"/>
      <c r="FQ14" s="66"/>
      <c r="FR14" s="66"/>
      <c r="FS14" s="66"/>
      <c r="FT14" s="66"/>
      <c r="FU14" s="66"/>
      <c r="FV14" s="66"/>
      <c r="FW14" s="66"/>
      <c r="FX14" s="66"/>
      <c r="FY14" s="66"/>
      <c r="FZ14" s="66"/>
      <c r="GA14" s="66"/>
      <c r="GB14" s="66"/>
      <c r="GC14" s="66"/>
      <c r="GD14" s="66"/>
      <c r="GE14" s="66"/>
      <c r="GF14" s="66"/>
      <c r="GG14" s="66"/>
      <c r="GH14" s="66"/>
      <c r="GI14" s="66"/>
      <c r="GJ14" s="66"/>
      <c r="GK14" s="66"/>
      <c r="GL14" s="66"/>
      <c r="GM14" s="66"/>
      <c r="GN14" s="66"/>
      <c r="GO14" s="66"/>
      <c r="GP14" s="66"/>
      <c r="GQ14" s="66"/>
      <c r="GR14" s="66"/>
      <c r="GS14" s="66"/>
      <c r="GT14" s="66"/>
      <c r="GU14" s="66"/>
      <c r="GV14" s="66"/>
      <c r="GW14" s="66"/>
      <c r="GX14" s="66"/>
      <c r="GY14" s="66"/>
      <c r="GZ14" s="66"/>
      <c r="HA14" s="66"/>
      <c r="HB14" s="66"/>
      <c r="HC14" s="66"/>
      <c r="HD14" s="66"/>
      <c r="HE14" s="66"/>
      <c r="HF14" s="66"/>
      <c r="HG14" s="66"/>
      <c r="HH14" s="66"/>
      <c r="HI14" s="66"/>
      <c r="HJ14" s="66"/>
      <c r="HK14" s="66"/>
      <c r="HL14" s="66"/>
      <c r="HM14" s="66"/>
      <c r="HN14" s="66"/>
      <c r="HO14" s="66"/>
      <c r="HP14" s="66"/>
      <c r="HQ14" s="66"/>
      <c r="HR14" s="66"/>
      <c r="HS14" s="66"/>
      <c r="HT14" s="66"/>
      <c r="HU14" s="66"/>
      <c r="HV14" s="66"/>
      <c r="HW14" s="66"/>
      <c r="HX14" s="66"/>
      <c r="HY14" s="66"/>
      <c r="HZ14" s="66"/>
      <c r="IA14" s="66"/>
      <c r="IB14" s="66"/>
      <c r="IC14" s="66"/>
      <c r="ID14" s="66"/>
      <c r="IE14" s="66"/>
      <c r="IF14" s="66"/>
      <c r="IG14" s="66"/>
      <c r="IH14" s="66"/>
      <c r="II14" s="66"/>
      <c r="IJ14" s="66"/>
      <c r="IK14" s="66"/>
      <c r="IL14" s="66"/>
      <c r="IM14" s="66"/>
    </row>
    <row r="15" spans="1:249" s="67" customFormat="1" ht="16.350000000000001" customHeight="1" x14ac:dyDescent="0.3">
      <c r="A15" s="90">
        <v>7</v>
      </c>
      <c r="B15" s="56">
        <v>4</v>
      </c>
      <c r="C15" s="75"/>
      <c r="D15" s="57" t="s">
        <v>10</v>
      </c>
      <c r="E15" s="58" t="s">
        <v>11</v>
      </c>
      <c r="F15" s="171">
        <v>39923</v>
      </c>
      <c r="G15" s="59" t="s">
        <v>13</v>
      </c>
      <c r="H15" s="57"/>
      <c r="I15" s="91">
        <f t="shared" si="0"/>
        <v>732</v>
      </c>
      <c r="J15" s="96">
        <v>7.4467592592592597E-4</v>
      </c>
      <c r="K15" s="93">
        <v>0.25600000000000001</v>
      </c>
      <c r="L15" s="94" t="str">
        <f t="shared" si="1"/>
        <v>II A</v>
      </c>
      <c r="M15" s="65" t="s">
        <v>14</v>
      </c>
      <c r="N15" s="95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  <c r="EL15" s="66"/>
      <c r="EM15" s="66"/>
      <c r="EN15" s="66"/>
      <c r="EO15" s="66"/>
      <c r="EP15" s="66"/>
      <c r="EQ15" s="66"/>
      <c r="ER15" s="66"/>
      <c r="ES15" s="66"/>
      <c r="ET15" s="66"/>
      <c r="EU15" s="66"/>
      <c r="EV15" s="66"/>
      <c r="EW15" s="66"/>
      <c r="EX15" s="66"/>
      <c r="EY15" s="66"/>
      <c r="EZ15" s="66"/>
      <c r="FA15" s="66"/>
      <c r="FB15" s="66"/>
      <c r="FC15" s="66"/>
      <c r="FD15" s="66"/>
      <c r="FE15" s="66"/>
      <c r="FF15" s="66"/>
      <c r="FG15" s="66"/>
      <c r="FH15" s="66"/>
      <c r="FI15" s="66"/>
      <c r="FJ15" s="66"/>
      <c r="FK15" s="66"/>
      <c r="FL15" s="66"/>
      <c r="FM15" s="66"/>
      <c r="FN15" s="66"/>
      <c r="FO15" s="66"/>
      <c r="FP15" s="66"/>
      <c r="FQ15" s="66"/>
      <c r="FR15" s="66"/>
      <c r="FS15" s="66"/>
      <c r="FT15" s="66"/>
      <c r="FU15" s="66"/>
      <c r="FV15" s="66"/>
      <c r="FW15" s="66"/>
      <c r="FX15" s="66"/>
      <c r="FY15" s="66"/>
      <c r="FZ15" s="66"/>
      <c r="GA15" s="66"/>
      <c r="GB15" s="66"/>
      <c r="GC15" s="66"/>
      <c r="GD15" s="66"/>
      <c r="GE15" s="66"/>
      <c r="GF15" s="66"/>
      <c r="GG15" s="66"/>
      <c r="GH15" s="66"/>
      <c r="GI15" s="66"/>
      <c r="GJ15" s="66"/>
      <c r="GK15" s="66"/>
      <c r="GL15" s="66"/>
      <c r="GM15" s="66"/>
      <c r="GN15" s="66"/>
      <c r="GO15" s="66"/>
      <c r="GP15" s="66"/>
      <c r="GQ15" s="66"/>
      <c r="GR15" s="66"/>
      <c r="GS15" s="66"/>
      <c r="GT15" s="66"/>
      <c r="GU15" s="66"/>
      <c r="GV15" s="66"/>
      <c r="GW15" s="66"/>
      <c r="GX15" s="66"/>
      <c r="GY15" s="66"/>
      <c r="GZ15" s="66"/>
      <c r="HA15" s="66"/>
      <c r="HB15" s="66"/>
      <c r="HC15" s="66"/>
      <c r="HD15" s="66"/>
      <c r="HE15" s="66"/>
      <c r="HF15" s="66"/>
      <c r="HG15" s="66"/>
      <c r="HH15" s="66"/>
      <c r="HI15" s="66"/>
      <c r="HJ15" s="66"/>
      <c r="HK15" s="66"/>
      <c r="HL15" s="66"/>
      <c r="HM15" s="66"/>
      <c r="HN15" s="66"/>
      <c r="HO15" s="66"/>
      <c r="HP15" s="66"/>
      <c r="HQ15" s="66"/>
      <c r="HR15" s="66"/>
      <c r="HS15" s="66"/>
      <c r="HT15" s="66"/>
      <c r="HU15" s="66"/>
      <c r="HV15" s="66"/>
      <c r="HW15" s="66"/>
      <c r="HX15" s="66"/>
      <c r="HY15" s="66"/>
      <c r="HZ15" s="66"/>
      <c r="IA15" s="66"/>
      <c r="IB15" s="66"/>
      <c r="IC15" s="66"/>
      <c r="ID15" s="66"/>
      <c r="IE15" s="66"/>
      <c r="IF15" s="66"/>
      <c r="IG15" s="66"/>
      <c r="IH15" s="66"/>
      <c r="II15" s="66"/>
      <c r="IJ15" s="66"/>
      <c r="IK15" s="66"/>
      <c r="IL15" s="66"/>
      <c r="IM15" s="66"/>
    </row>
    <row r="16" spans="1:249" s="67" customFormat="1" ht="16.350000000000001" customHeight="1" x14ac:dyDescent="0.3">
      <c r="A16" s="90">
        <v>8</v>
      </c>
      <c r="B16" s="56">
        <v>5</v>
      </c>
      <c r="C16" s="75"/>
      <c r="D16" s="57" t="s">
        <v>354</v>
      </c>
      <c r="E16" s="58" t="s">
        <v>423</v>
      </c>
      <c r="F16" s="171">
        <v>39447</v>
      </c>
      <c r="G16" s="59" t="s">
        <v>421</v>
      </c>
      <c r="H16" s="57"/>
      <c r="I16" s="91">
        <f t="shared" si="0"/>
        <v>732</v>
      </c>
      <c r="J16" s="96">
        <v>7.4479166666666661E-4</v>
      </c>
      <c r="K16" s="93">
        <v>0.42</v>
      </c>
      <c r="L16" s="94" t="str">
        <f t="shared" si="1"/>
        <v>II A</v>
      </c>
      <c r="M16" s="65" t="s">
        <v>422</v>
      </c>
      <c r="N16" s="95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  <c r="EL16" s="66"/>
      <c r="EM16" s="66"/>
      <c r="EN16" s="66"/>
      <c r="EO16" s="66"/>
      <c r="EP16" s="66"/>
      <c r="EQ16" s="66"/>
      <c r="ER16" s="66"/>
      <c r="ES16" s="66"/>
      <c r="ET16" s="66"/>
      <c r="EU16" s="66"/>
      <c r="EV16" s="66"/>
      <c r="EW16" s="66"/>
      <c r="EX16" s="66"/>
      <c r="EY16" s="66"/>
      <c r="EZ16" s="66"/>
      <c r="FA16" s="66"/>
      <c r="FB16" s="66"/>
      <c r="FC16" s="66"/>
      <c r="FD16" s="66"/>
      <c r="FE16" s="66"/>
      <c r="FF16" s="66"/>
      <c r="FG16" s="66"/>
      <c r="FH16" s="66"/>
      <c r="FI16" s="66"/>
      <c r="FJ16" s="66"/>
      <c r="FK16" s="66"/>
      <c r="FL16" s="66"/>
      <c r="FM16" s="66"/>
      <c r="FN16" s="66"/>
      <c r="FO16" s="66"/>
      <c r="FP16" s="66"/>
      <c r="FQ16" s="66"/>
      <c r="FR16" s="66"/>
      <c r="FS16" s="66"/>
      <c r="FT16" s="66"/>
      <c r="FU16" s="66"/>
      <c r="FV16" s="66"/>
      <c r="FW16" s="66"/>
      <c r="FX16" s="66"/>
      <c r="FY16" s="66"/>
      <c r="FZ16" s="66"/>
      <c r="GA16" s="66"/>
      <c r="GB16" s="66"/>
      <c r="GC16" s="66"/>
      <c r="GD16" s="66"/>
      <c r="GE16" s="66"/>
      <c r="GF16" s="66"/>
      <c r="GG16" s="66"/>
      <c r="GH16" s="66"/>
      <c r="GI16" s="66"/>
      <c r="GJ16" s="66"/>
      <c r="GK16" s="66"/>
      <c r="GL16" s="66"/>
      <c r="GM16" s="66"/>
      <c r="GN16" s="66"/>
      <c r="GO16" s="66"/>
      <c r="GP16" s="66"/>
      <c r="GQ16" s="66"/>
      <c r="GR16" s="66"/>
      <c r="GS16" s="66"/>
      <c r="GT16" s="66"/>
      <c r="GU16" s="66"/>
      <c r="GV16" s="66"/>
      <c r="GW16" s="66"/>
      <c r="GX16" s="66"/>
      <c r="GY16" s="66"/>
      <c r="GZ16" s="66"/>
      <c r="HA16" s="66"/>
      <c r="HB16" s="66"/>
      <c r="HC16" s="66"/>
      <c r="HD16" s="66"/>
      <c r="HE16" s="66"/>
      <c r="HF16" s="66"/>
      <c r="HG16" s="66"/>
      <c r="HH16" s="66"/>
      <c r="HI16" s="66"/>
      <c r="HJ16" s="66"/>
      <c r="HK16" s="66"/>
      <c r="HL16" s="66"/>
      <c r="HM16" s="66"/>
      <c r="HN16" s="66"/>
      <c r="HO16" s="66"/>
      <c r="HP16" s="66"/>
      <c r="HQ16" s="66"/>
      <c r="HR16" s="66"/>
      <c r="HS16" s="66"/>
      <c r="HT16" s="66"/>
      <c r="HU16" s="66"/>
      <c r="HV16" s="66"/>
      <c r="HW16" s="66"/>
      <c r="HX16" s="66"/>
      <c r="HY16" s="66"/>
      <c r="HZ16" s="66"/>
      <c r="IA16" s="66"/>
      <c r="IB16" s="66"/>
      <c r="IC16" s="66"/>
      <c r="ID16" s="66"/>
      <c r="IE16" s="66"/>
      <c r="IF16" s="66"/>
      <c r="IG16" s="66"/>
      <c r="IH16" s="66"/>
      <c r="II16" s="66"/>
      <c r="IJ16" s="66"/>
      <c r="IK16" s="66"/>
      <c r="IL16" s="66"/>
      <c r="IM16" s="66"/>
    </row>
    <row r="17" spans="1:249" s="67" customFormat="1" ht="16.350000000000001" customHeight="1" x14ac:dyDescent="0.3">
      <c r="A17" s="90">
        <v>9</v>
      </c>
      <c r="B17" s="56"/>
      <c r="C17" s="75">
        <v>4</v>
      </c>
      <c r="D17" s="57" t="s">
        <v>249</v>
      </c>
      <c r="E17" s="58" t="s">
        <v>250</v>
      </c>
      <c r="F17" s="171">
        <v>38793</v>
      </c>
      <c r="G17" s="59" t="s">
        <v>13</v>
      </c>
      <c r="H17" s="57" t="s">
        <v>90</v>
      </c>
      <c r="I17" s="91">
        <f t="shared" si="0"/>
        <v>707</v>
      </c>
      <c r="J17" s="96">
        <v>7.5416666666666666E-4</v>
      </c>
      <c r="K17" s="93">
        <v>0.23499999999999999</v>
      </c>
      <c r="L17" s="94" t="str">
        <f t="shared" si="1"/>
        <v>III A</v>
      </c>
      <c r="M17" s="65" t="s">
        <v>14</v>
      </c>
      <c r="N17" s="95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  <c r="EL17" s="66"/>
      <c r="EM17" s="66"/>
      <c r="EN17" s="66"/>
      <c r="EO17" s="66"/>
      <c r="EP17" s="66"/>
      <c r="EQ17" s="66"/>
      <c r="ER17" s="66"/>
      <c r="ES17" s="66"/>
      <c r="ET17" s="66"/>
      <c r="EU17" s="66"/>
      <c r="EV17" s="66"/>
      <c r="EW17" s="66"/>
      <c r="EX17" s="66"/>
      <c r="EY17" s="66"/>
      <c r="EZ17" s="66"/>
      <c r="FA17" s="66"/>
      <c r="FB17" s="66"/>
      <c r="FC17" s="66"/>
      <c r="FD17" s="66"/>
      <c r="FE17" s="66"/>
      <c r="FF17" s="66"/>
      <c r="FG17" s="66"/>
      <c r="FH17" s="66"/>
      <c r="FI17" s="66"/>
      <c r="FJ17" s="66"/>
      <c r="FK17" s="66"/>
      <c r="FL17" s="66"/>
      <c r="FM17" s="66"/>
      <c r="FN17" s="66"/>
      <c r="FO17" s="66"/>
      <c r="FP17" s="66"/>
      <c r="FQ17" s="66"/>
      <c r="FR17" s="66"/>
      <c r="FS17" s="66"/>
      <c r="FT17" s="66"/>
      <c r="FU17" s="66"/>
      <c r="FV17" s="66"/>
      <c r="FW17" s="66"/>
      <c r="FX17" s="66"/>
      <c r="FY17" s="66"/>
      <c r="FZ17" s="66"/>
      <c r="GA17" s="66"/>
      <c r="GB17" s="66"/>
      <c r="GC17" s="66"/>
      <c r="GD17" s="66"/>
      <c r="GE17" s="66"/>
      <c r="GF17" s="66"/>
      <c r="GG17" s="66"/>
      <c r="GH17" s="66"/>
      <c r="GI17" s="66"/>
      <c r="GJ17" s="66"/>
      <c r="GK17" s="66"/>
      <c r="GL17" s="66"/>
      <c r="GM17" s="66"/>
      <c r="GN17" s="66"/>
      <c r="GO17" s="66"/>
      <c r="GP17" s="66"/>
      <c r="GQ17" s="66"/>
      <c r="GR17" s="66"/>
      <c r="GS17" s="66"/>
      <c r="GT17" s="66"/>
      <c r="GU17" s="66"/>
      <c r="GV17" s="66"/>
      <c r="GW17" s="66"/>
      <c r="GX17" s="66"/>
      <c r="GY17" s="66"/>
      <c r="GZ17" s="66"/>
      <c r="HA17" s="66"/>
      <c r="HB17" s="66"/>
      <c r="HC17" s="66"/>
      <c r="HD17" s="66"/>
      <c r="HE17" s="66"/>
      <c r="HF17" s="66"/>
      <c r="HG17" s="66"/>
      <c r="HH17" s="66"/>
      <c r="HI17" s="66"/>
      <c r="HJ17" s="66"/>
      <c r="HK17" s="66"/>
      <c r="HL17" s="66"/>
      <c r="HM17" s="66"/>
      <c r="HN17" s="66"/>
      <c r="HO17" s="66"/>
      <c r="HP17" s="66"/>
      <c r="HQ17" s="66"/>
      <c r="HR17" s="66"/>
      <c r="HS17" s="66"/>
      <c r="HT17" s="66"/>
      <c r="HU17" s="66"/>
      <c r="HV17" s="66"/>
      <c r="HW17" s="66"/>
      <c r="HX17" s="66"/>
      <c r="HY17" s="66"/>
      <c r="HZ17" s="66"/>
      <c r="IA17" s="66"/>
      <c r="IB17" s="66"/>
      <c r="IC17" s="66"/>
      <c r="ID17" s="66"/>
      <c r="IE17" s="66"/>
      <c r="IF17" s="66"/>
      <c r="IG17" s="66"/>
      <c r="IH17" s="66"/>
      <c r="II17" s="66"/>
      <c r="IJ17" s="66"/>
      <c r="IK17" s="66"/>
      <c r="IL17" s="66"/>
      <c r="IM17" s="66"/>
    </row>
    <row r="18" spans="1:249" s="67" customFormat="1" ht="16.350000000000001" customHeight="1" x14ac:dyDescent="0.3">
      <c r="A18" s="90">
        <v>10</v>
      </c>
      <c r="B18" s="56">
        <v>6</v>
      </c>
      <c r="C18" s="75"/>
      <c r="D18" s="57" t="s">
        <v>361</v>
      </c>
      <c r="E18" s="58" t="s">
        <v>454</v>
      </c>
      <c r="F18" s="171">
        <v>40022</v>
      </c>
      <c r="G18" s="59" t="s">
        <v>421</v>
      </c>
      <c r="H18" s="57"/>
      <c r="I18" s="91">
        <f t="shared" si="0"/>
        <v>686</v>
      </c>
      <c r="J18" s="96">
        <v>7.6226851851851846E-4</v>
      </c>
      <c r="K18" s="93">
        <v>0.18</v>
      </c>
      <c r="L18" s="94" t="str">
        <f t="shared" si="1"/>
        <v>III A</v>
      </c>
      <c r="M18" s="65" t="s">
        <v>445</v>
      </c>
      <c r="N18" s="95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  <c r="IF18" s="66"/>
      <c r="IG18" s="66"/>
      <c r="IH18" s="66"/>
      <c r="II18" s="66"/>
      <c r="IJ18" s="66"/>
      <c r="IK18" s="66"/>
      <c r="IL18" s="66"/>
      <c r="IM18" s="66"/>
    </row>
    <row r="19" spans="1:249" s="67" customFormat="1" ht="16.350000000000001" customHeight="1" x14ac:dyDescent="0.3">
      <c r="A19" s="90">
        <v>11</v>
      </c>
      <c r="B19" s="56"/>
      <c r="C19" s="75">
        <v>5</v>
      </c>
      <c r="D19" s="57" t="s">
        <v>225</v>
      </c>
      <c r="E19" s="58" t="s">
        <v>226</v>
      </c>
      <c r="F19" s="171">
        <v>38527</v>
      </c>
      <c r="G19" s="59"/>
      <c r="H19" s="57" t="s">
        <v>165</v>
      </c>
      <c r="I19" s="91">
        <f t="shared" si="0"/>
        <v>664</v>
      </c>
      <c r="J19" s="96">
        <v>7.7071759259259259E-4</v>
      </c>
      <c r="K19" s="93">
        <v>0.29599999999999999</v>
      </c>
      <c r="L19" s="94" t="str">
        <f t="shared" si="1"/>
        <v>III A</v>
      </c>
      <c r="M19" s="65" t="s">
        <v>227</v>
      </c>
      <c r="N19" s="95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  <c r="IF19" s="66"/>
      <c r="IG19" s="66"/>
      <c r="IH19" s="66"/>
      <c r="II19" s="66"/>
      <c r="IJ19" s="66"/>
      <c r="IK19" s="66"/>
      <c r="IL19" s="66"/>
      <c r="IM19" s="66"/>
    </row>
    <row r="20" spans="1:249" s="67" customFormat="1" ht="16.350000000000001" customHeight="1" x14ac:dyDescent="0.3">
      <c r="A20" s="90">
        <v>12</v>
      </c>
      <c r="B20" s="56"/>
      <c r="C20" s="75">
        <v>6</v>
      </c>
      <c r="D20" s="57" t="s">
        <v>273</v>
      </c>
      <c r="E20" s="58" t="s">
        <v>274</v>
      </c>
      <c r="F20" s="171">
        <v>38777</v>
      </c>
      <c r="G20" s="59" t="s">
        <v>165</v>
      </c>
      <c r="H20" s="57" t="s">
        <v>165</v>
      </c>
      <c r="I20" s="91">
        <f t="shared" si="0"/>
        <v>637</v>
      </c>
      <c r="J20" s="96">
        <v>7.8159722222222226E-4</v>
      </c>
      <c r="K20" s="93">
        <v>0.33800000000000002</v>
      </c>
      <c r="L20" s="94" t="str">
        <f t="shared" si="1"/>
        <v>III A</v>
      </c>
      <c r="M20" s="65" t="s">
        <v>224</v>
      </c>
      <c r="N20" s="95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  <c r="IF20" s="66"/>
      <c r="IG20" s="66"/>
      <c r="IH20" s="66"/>
      <c r="II20" s="66"/>
      <c r="IJ20" s="66"/>
      <c r="IK20" s="66"/>
      <c r="IL20" s="66"/>
      <c r="IM20" s="66"/>
    </row>
    <row r="21" spans="1:249" s="67" customFormat="1" ht="16.350000000000001" customHeight="1" x14ac:dyDescent="0.3">
      <c r="A21" s="90">
        <v>13</v>
      </c>
      <c r="B21" s="56"/>
      <c r="C21" s="75">
        <v>7</v>
      </c>
      <c r="D21" s="57" t="s">
        <v>75</v>
      </c>
      <c r="E21" s="58" t="s">
        <v>278</v>
      </c>
      <c r="F21" s="171">
        <v>37248</v>
      </c>
      <c r="G21" s="59" t="s">
        <v>275</v>
      </c>
      <c r="H21" s="57" t="s">
        <v>90</v>
      </c>
      <c r="I21" s="91">
        <f t="shared" si="0"/>
        <v>627</v>
      </c>
      <c r="J21" s="96">
        <v>7.8564814814814806E-4</v>
      </c>
      <c r="K21" s="93">
        <v>0.26300000000000001</v>
      </c>
      <c r="L21" s="94" t="str">
        <f t="shared" si="1"/>
        <v>III A</v>
      </c>
      <c r="M21" s="65" t="s">
        <v>277</v>
      </c>
      <c r="N21" s="95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  <c r="EL21" s="66"/>
      <c r="EM21" s="66"/>
      <c r="EN21" s="66"/>
      <c r="EO21" s="66"/>
      <c r="EP21" s="66"/>
      <c r="EQ21" s="66"/>
      <c r="ER21" s="66"/>
      <c r="ES21" s="66"/>
      <c r="ET21" s="66"/>
      <c r="EU21" s="66"/>
      <c r="EV21" s="66"/>
      <c r="EW21" s="66"/>
      <c r="EX21" s="66"/>
      <c r="EY21" s="66"/>
      <c r="EZ21" s="66"/>
      <c r="FA21" s="66"/>
      <c r="FB21" s="66"/>
      <c r="FC21" s="66"/>
      <c r="FD21" s="66"/>
      <c r="FE21" s="66"/>
      <c r="FF21" s="66"/>
      <c r="FG21" s="66"/>
      <c r="FH21" s="66"/>
      <c r="FI21" s="66"/>
      <c r="FJ21" s="66"/>
      <c r="FK21" s="66"/>
      <c r="FL21" s="66"/>
      <c r="FM21" s="66"/>
      <c r="FN21" s="66"/>
      <c r="FO21" s="66"/>
      <c r="FP21" s="66"/>
      <c r="FQ21" s="66"/>
      <c r="FR21" s="66"/>
      <c r="FS21" s="66"/>
      <c r="FT21" s="66"/>
      <c r="FU21" s="66"/>
      <c r="FV21" s="66"/>
      <c r="FW21" s="66"/>
      <c r="FX21" s="66"/>
      <c r="FY21" s="66"/>
      <c r="FZ21" s="66"/>
      <c r="GA21" s="66"/>
      <c r="GB21" s="66"/>
      <c r="GC21" s="66"/>
      <c r="GD21" s="66"/>
      <c r="GE21" s="66"/>
      <c r="GF21" s="66"/>
      <c r="GG21" s="66"/>
      <c r="GH21" s="66"/>
      <c r="GI21" s="66"/>
      <c r="GJ21" s="66"/>
      <c r="GK21" s="66"/>
      <c r="GL21" s="66"/>
      <c r="GM21" s="66"/>
      <c r="GN21" s="66"/>
      <c r="GO21" s="66"/>
      <c r="GP21" s="66"/>
      <c r="GQ21" s="66"/>
      <c r="GR21" s="66"/>
      <c r="GS21" s="66"/>
      <c r="GT21" s="66"/>
      <c r="GU21" s="66"/>
      <c r="GV21" s="66"/>
      <c r="GW21" s="66"/>
      <c r="GX21" s="66"/>
      <c r="GY21" s="66"/>
      <c r="GZ21" s="66"/>
      <c r="HA21" s="66"/>
      <c r="HB21" s="66"/>
      <c r="HC21" s="66"/>
      <c r="HD21" s="66"/>
      <c r="HE21" s="66"/>
      <c r="HF21" s="66"/>
      <c r="HG21" s="66"/>
      <c r="HH21" s="66"/>
      <c r="HI21" s="66"/>
      <c r="HJ21" s="66"/>
      <c r="HK21" s="66"/>
      <c r="HL21" s="66"/>
      <c r="HM21" s="66"/>
      <c r="HN21" s="66"/>
      <c r="HO21" s="66"/>
      <c r="HP21" s="66"/>
      <c r="HQ21" s="66"/>
      <c r="HR21" s="66"/>
      <c r="HS21" s="66"/>
      <c r="HT21" s="66"/>
      <c r="HU21" s="66"/>
      <c r="HV21" s="66"/>
      <c r="HW21" s="66"/>
      <c r="HX21" s="66"/>
      <c r="HY21" s="66"/>
      <c r="HZ21" s="66"/>
      <c r="IA21" s="66"/>
      <c r="IB21" s="66"/>
      <c r="IC21" s="66"/>
      <c r="ID21" s="66"/>
      <c r="IE21" s="66"/>
      <c r="IF21" s="66"/>
      <c r="IG21" s="66"/>
      <c r="IH21" s="66"/>
      <c r="II21" s="66"/>
      <c r="IJ21" s="66"/>
      <c r="IK21" s="66"/>
      <c r="IL21" s="66"/>
      <c r="IM21" s="66"/>
    </row>
    <row r="22" spans="1:249" s="67" customFormat="1" ht="16.350000000000001" customHeight="1" x14ac:dyDescent="0.3">
      <c r="A22" s="90">
        <v>14</v>
      </c>
      <c r="B22" s="56">
        <v>7</v>
      </c>
      <c r="C22" s="75"/>
      <c r="D22" s="57" t="s">
        <v>50</v>
      </c>
      <c r="E22" s="58" t="s">
        <v>301</v>
      </c>
      <c r="F22" s="171">
        <v>40408</v>
      </c>
      <c r="G22" s="59" t="s">
        <v>13</v>
      </c>
      <c r="H22" s="57"/>
      <c r="I22" s="91">
        <f t="shared" si="0"/>
        <v>573</v>
      </c>
      <c r="J22" s="96">
        <v>8.0821759259259258E-4</v>
      </c>
      <c r="K22" s="93">
        <v>1.123</v>
      </c>
      <c r="L22" s="94" t="str">
        <f t="shared" si="1"/>
        <v>III A</v>
      </c>
      <c r="M22" s="65" t="s">
        <v>20</v>
      </c>
      <c r="N22" s="95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  <c r="EH22" s="66"/>
      <c r="EI22" s="66"/>
      <c r="EJ22" s="66"/>
      <c r="EK22" s="66"/>
      <c r="EL22" s="66"/>
      <c r="EM22" s="66"/>
      <c r="EN22" s="66"/>
      <c r="EO22" s="66"/>
      <c r="EP22" s="66"/>
      <c r="EQ22" s="66"/>
      <c r="ER22" s="66"/>
      <c r="ES22" s="66"/>
      <c r="ET22" s="66"/>
      <c r="EU22" s="66"/>
      <c r="EV22" s="66"/>
      <c r="EW22" s="66"/>
      <c r="EX22" s="66"/>
      <c r="EY22" s="66"/>
      <c r="EZ22" s="66"/>
      <c r="FA22" s="66"/>
      <c r="FB22" s="66"/>
      <c r="FC22" s="66"/>
      <c r="FD22" s="66"/>
      <c r="FE22" s="66"/>
      <c r="FF22" s="66"/>
      <c r="FG22" s="66"/>
      <c r="FH22" s="66"/>
      <c r="FI22" s="66"/>
      <c r="FJ22" s="66"/>
      <c r="FK22" s="66"/>
      <c r="FL22" s="66"/>
      <c r="FM22" s="66"/>
      <c r="FN22" s="66"/>
      <c r="FO22" s="66"/>
      <c r="FP22" s="66"/>
      <c r="FQ22" s="66"/>
      <c r="FR22" s="66"/>
      <c r="FS22" s="66"/>
      <c r="FT22" s="66"/>
      <c r="FU22" s="66"/>
      <c r="FV22" s="66"/>
      <c r="FW22" s="66"/>
      <c r="FX22" s="66"/>
      <c r="FY22" s="66"/>
      <c r="FZ22" s="66"/>
      <c r="GA22" s="66"/>
      <c r="GB22" s="66"/>
      <c r="GC22" s="66"/>
      <c r="GD22" s="66"/>
      <c r="GE22" s="66"/>
      <c r="GF22" s="66"/>
      <c r="GG22" s="66"/>
      <c r="GH22" s="66"/>
      <c r="GI22" s="66"/>
      <c r="GJ22" s="66"/>
      <c r="GK22" s="66"/>
      <c r="GL22" s="66"/>
      <c r="GM22" s="66"/>
      <c r="GN22" s="66"/>
      <c r="GO22" s="66"/>
      <c r="GP22" s="66"/>
      <c r="GQ22" s="66"/>
      <c r="GR22" s="66"/>
      <c r="GS22" s="66"/>
      <c r="GT22" s="66"/>
      <c r="GU22" s="66"/>
      <c r="GV22" s="66"/>
      <c r="GW22" s="66"/>
      <c r="GX22" s="66"/>
      <c r="GY22" s="66"/>
      <c r="GZ22" s="66"/>
      <c r="HA22" s="66"/>
      <c r="HB22" s="66"/>
      <c r="HC22" s="66"/>
      <c r="HD22" s="66"/>
      <c r="HE22" s="66"/>
      <c r="HF22" s="66"/>
      <c r="HG22" s="66"/>
      <c r="HH22" s="66"/>
      <c r="HI22" s="66"/>
      <c r="HJ22" s="66"/>
      <c r="HK22" s="66"/>
      <c r="HL22" s="66"/>
      <c r="HM22" s="66"/>
      <c r="HN22" s="66"/>
      <c r="HO22" s="66"/>
      <c r="HP22" s="66"/>
      <c r="HQ22" s="66"/>
      <c r="HR22" s="66"/>
      <c r="HS22" s="66"/>
      <c r="HT22" s="66"/>
      <c r="HU22" s="66"/>
      <c r="HV22" s="66"/>
      <c r="HW22" s="66"/>
      <c r="HX22" s="66"/>
      <c r="HY22" s="66"/>
      <c r="HZ22" s="66"/>
      <c r="IA22" s="66"/>
      <c r="IB22" s="66"/>
      <c r="IC22" s="66"/>
      <c r="ID22" s="66"/>
      <c r="IE22" s="66"/>
      <c r="IF22" s="66"/>
      <c r="IG22" s="66"/>
      <c r="IH22" s="66"/>
      <c r="II22" s="66"/>
      <c r="IJ22" s="66"/>
      <c r="IK22" s="66"/>
      <c r="IL22" s="66"/>
      <c r="IM22" s="66"/>
    </row>
    <row r="23" spans="1:249" s="67" customFormat="1" ht="16.350000000000001" customHeight="1" x14ac:dyDescent="0.3">
      <c r="A23" s="90">
        <v>15</v>
      </c>
      <c r="B23" s="56">
        <v>8</v>
      </c>
      <c r="C23" s="75"/>
      <c r="D23" s="57" t="s">
        <v>15</v>
      </c>
      <c r="E23" s="58" t="s">
        <v>353</v>
      </c>
      <c r="F23" s="171">
        <v>39599</v>
      </c>
      <c r="G23" s="59" t="s">
        <v>13</v>
      </c>
      <c r="H23" s="57"/>
      <c r="I23" s="91">
        <f t="shared" si="0"/>
        <v>439</v>
      </c>
      <c r="J23" s="96">
        <v>8.6875000000000006E-4</v>
      </c>
      <c r="K23" s="93">
        <v>0.29599999999999999</v>
      </c>
      <c r="L23" s="94" t="str">
        <f t="shared" si="1"/>
        <v/>
      </c>
      <c r="M23" s="65" t="s">
        <v>350</v>
      </c>
      <c r="N23" s="9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  <c r="EH23" s="66"/>
      <c r="EI23" s="66"/>
      <c r="EJ23" s="66"/>
      <c r="EK23" s="66"/>
      <c r="EL23" s="66"/>
      <c r="EM23" s="66"/>
      <c r="EN23" s="66"/>
      <c r="EO23" s="66"/>
      <c r="EP23" s="66"/>
      <c r="EQ23" s="66"/>
      <c r="ER23" s="66"/>
      <c r="ES23" s="66"/>
      <c r="ET23" s="66"/>
      <c r="EU23" s="66"/>
      <c r="EV23" s="66"/>
      <c r="EW23" s="66"/>
      <c r="EX23" s="66"/>
      <c r="EY23" s="66"/>
      <c r="EZ23" s="66"/>
      <c r="FA23" s="66"/>
      <c r="FB23" s="66"/>
      <c r="FC23" s="66"/>
      <c r="FD23" s="66"/>
      <c r="FE23" s="66"/>
      <c r="FF23" s="66"/>
      <c r="FG23" s="66"/>
      <c r="FH23" s="66"/>
      <c r="FI23" s="66"/>
      <c r="FJ23" s="66"/>
      <c r="FK23" s="66"/>
      <c r="FL23" s="66"/>
      <c r="FM23" s="66"/>
      <c r="FN23" s="66"/>
      <c r="FO23" s="66"/>
      <c r="FP23" s="66"/>
      <c r="FQ23" s="66"/>
      <c r="FR23" s="66"/>
      <c r="FS23" s="66"/>
      <c r="FT23" s="66"/>
      <c r="FU23" s="66"/>
      <c r="FV23" s="66"/>
      <c r="FW23" s="66"/>
      <c r="FX23" s="66"/>
      <c r="FY23" s="66"/>
      <c r="FZ23" s="66"/>
      <c r="GA23" s="66"/>
      <c r="GB23" s="66"/>
      <c r="GC23" s="66"/>
      <c r="GD23" s="66"/>
      <c r="GE23" s="66"/>
      <c r="GF23" s="66"/>
      <c r="GG23" s="66"/>
      <c r="GH23" s="66"/>
      <c r="GI23" s="66"/>
      <c r="GJ23" s="66"/>
      <c r="GK23" s="66"/>
      <c r="GL23" s="66"/>
      <c r="GM23" s="66"/>
      <c r="GN23" s="66"/>
      <c r="GO23" s="66"/>
      <c r="GP23" s="66"/>
      <c r="GQ23" s="66"/>
      <c r="GR23" s="66"/>
      <c r="GS23" s="66"/>
      <c r="GT23" s="66"/>
      <c r="GU23" s="66"/>
      <c r="GV23" s="66"/>
      <c r="GW23" s="66"/>
      <c r="GX23" s="66"/>
      <c r="GY23" s="66"/>
      <c r="GZ23" s="66"/>
      <c r="HA23" s="66"/>
      <c r="HB23" s="66"/>
      <c r="HC23" s="66"/>
      <c r="HD23" s="66"/>
      <c r="HE23" s="66"/>
      <c r="HF23" s="66"/>
      <c r="HG23" s="66"/>
      <c r="HH23" s="66"/>
      <c r="HI23" s="66"/>
      <c r="HJ23" s="66"/>
      <c r="HK23" s="66"/>
      <c r="HL23" s="66"/>
      <c r="HM23" s="66"/>
      <c r="HN23" s="66"/>
      <c r="HO23" s="66"/>
      <c r="HP23" s="66"/>
      <c r="HQ23" s="66"/>
      <c r="HR23" s="66"/>
      <c r="HS23" s="66"/>
      <c r="HT23" s="66"/>
      <c r="HU23" s="66"/>
      <c r="HV23" s="66"/>
      <c r="HW23" s="66"/>
      <c r="HX23" s="66"/>
      <c r="HY23" s="66"/>
      <c r="HZ23" s="66"/>
      <c r="IA23" s="66"/>
      <c r="IB23" s="66"/>
      <c r="IC23" s="66"/>
      <c r="ID23" s="66"/>
      <c r="IE23" s="66"/>
      <c r="IF23" s="66"/>
      <c r="IG23" s="66"/>
      <c r="IH23" s="66"/>
      <c r="II23" s="66"/>
      <c r="IJ23" s="66"/>
      <c r="IK23" s="66"/>
      <c r="IL23" s="66"/>
      <c r="IM23" s="66"/>
    </row>
    <row r="25" spans="1:249" s="29" customFormat="1" x14ac:dyDescent="0.25">
      <c r="F25" s="97"/>
      <c r="G25" s="97"/>
      <c r="H25" s="69"/>
      <c r="I25" s="33"/>
      <c r="J25" s="80"/>
      <c r="K25" s="15"/>
      <c r="L25" s="34"/>
      <c r="M25" s="18"/>
      <c r="IO25" s="18"/>
    </row>
    <row r="26" spans="1:249" s="29" customFormat="1" x14ac:dyDescent="0.25">
      <c r="F26" s="97"/>
      <c r="G26" s="97"/>
      <c r="H26" s="69"/>
      <c r="I26" s="33"/>
      <c r="J26" s="80"/>
      <c r="K26" s="15"/>
      <c r="L26" s="34"/>
      <c r="M26" s="18"/>
      <c r="IO26" s="18"/>
    </row>
    <row r="27" spans="1:249" s="29" customFormat="1" x14ac:dyDescent="0.25">
      <c r="D27" s="18"/>
      <c r="E27" s="18"/>
      <c r="F27" s="18"/>
      <c r="G27" s="18"/>
      <c r="H27" s="18"/>
      <c r="I27" s="33"/>
      <c r="J27" s="80"/>
      <c r="K27" s="15"/>
      <c r="L27" s="34"/>
      <c r="M27" s="18"/>
      <c r="IO27" s="18"/>
    </row>
  </sheetData>
  <sortState xmlns:xlrd2="http://schemas.microsoft.com/office/spreadsheetml/2017/richdata2" ref="A9:IO23">
    <sortCondition ref="J9:J23"/>
  </sortState>
  <printOptions horizontalCentered="1"/>
  <pageMargins left="0.39370078740157483" right="0.39370078740157483" top="0.39370078740157483" bottom="0.39370078740157483" header="0.51181102362204722" footer="0.51181102362204722"/>
  <pageSetup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D11C4-2D47-4857-97E5-D2F7368FF415}">
  <sheetPr>
    <tabColor rgb="FF0070C0"/>
  </sheetPr>
  <dimension ref="A1:IE53"/>
  <sheetViews>
    <sheetView topLeftCell="A15" zoomScale="170" zoomScaleNormal="170" workbookViewId="0">
      <selection activeCell="E45" sqref="E45"/>
    </sheetView>
  </sheetViews>
  <sheetFormatPr defaultColWidth="9.109375" defaultRowHeight="13.2" x14ac:dyDescent="0.25"/>
  <cols>
    <col min="1" max="1" width="5.44140625" style="29" customWidth="1"/>
    <col min="2" max="2" width="4" style="29" customWidth="1"/>
    <col min="3" max="3" width="5" style="29" customWidth="1"/>
    <col min="4" max="4" width="10.33203125" style="29" customWidth="1"/>
    <col min="5" max="5" width="12.5546875" style="29" bestFit="1" customWidth="1"/>
    <col min="6" max="6" width="9.5546875" style="68" customWidth="1"/>
    <col min="7" max="7" width="8.21875" style="68" bestFit="1" customWidth="1"/>
    <col min="8" max="8" width="8.77734375" style="69" customWidth="1"/>
    <col min="9" max="9" width="6.44140625" style="33" customWidth="1"/>
    <col min="10" max="10" width="7.44140625" style="14" bestFit="1" customWidth="1"/>
    <col min="11" max="11" width="4.109375" style="15" customWidth="1"/>
    <col min="12" max="12" width="5.109375" style="34" customWidth="1"/>
    <col min="13" max="13" width="18" style="29" customWidth="1"/>
    <col min="14" max="14" width="3.109375" style="69" customWidth="1"/>
    <col min="15" max="15" width="17.44140625" style="29" bestFit="1" customWidth="1"/>
    <col min="16" max="238" width="9.109375" style="29"/>
    <col min="239" max="16384" width="9.109375" style="18"/>
  </cols>
  <sheetData>
    <row r="1" spans="1:239" s="10" customFormat="1" ht="22.8" x14ac:dyDescent="0.4">
      <c r="A1" s="8" t="s">
        <v>188</v>
      </c>
      <c r="B1" s="8"/>
      <c r="F1" s="11"/>
      <c r="G1" s="11"/>
      <c r="H1" s="12"/>
      <c r="I1" s="13"/>
      <c r="J1" s="14"/>
      <c r="K1" s="15"/>
      <c r="L1" s="14"/>
      <c r="M1" s="17" t="s">
        <v>189</v>
      </c>
      <c r="N1" s="69"/>
      <c r="IE1" s="18"/>
    </row>
    <row r="2" spans="1:239" s="10" customFormat="1" ht="22.8" x14ac:dyDescent="0.4">
      <c r="A2" s="8" t="s">
        <v>190</v>
      </c>
      <c r="B2" s="8"/>
      <c r="F2" s="11"/>
      <c r="G2" s="11"/>
      <c r="H2" s="12"/>
      <c r="I2" s="13"/>
      <c r="J2" s="14"/>
      <c r="K2" s="15"/>
      <c r="L2" s="14"/>
      <c r="M2" s="19" t="s">
        <v>191</v>
      </c>
      <c r="N2" s="69"/>
      <c r="IE2" s="18"/>
    </row>
    <row r="3" spans="1:239" s="20" customFormat="1" ht="12.6" customHeight="1" x14ac:dyDescent="0.3">
      <c r="D3" s="21"/>
      <c r="F3" s="77">
        <v>1.1574074074074073E-5</v>
      </c>
      <c r="G3" s="77"/>
      <c r="H3" s="23"/>
      <c r="I3" s="24"/>
      <c r="J3" s="25"/>
      <c r="K3" s="26"/>
      <c r="L3" s="28"/>
      <c r="M3" s="35"/>
      <c r="N3" s="69"/>
    </row>
    <row r="4" spans="1:239" ht="15.6" x14ac:dyDescent="0.3">
      <c r="D4" s="30" t="s">
        <v>201</v>
      </c>
      <c r="F4" s="31"/>
      <c r="G4" s="31"/>
      <c r="H4" s="32"/>
      <c r="M4" s="19"/>
    </row>
    <row r="5" spans="1:239" s="20" customFormat="1" ht="4.5" customHeight="1" x14ac:dyDescent="0.3">
      <c r="D5" s="21"/>
      <c r="F5" s="22"/>
      <c r="G5" s="22"/>
      <c r="H5" s="23"/>
      <c r="I5" s="24"/>
      <c r="J5" s="25"/>
      <c r="K5" s="26"/>
      <c r="L5" s="28"/>
      <c r="M5" s="35"/>
      <c r="N5" s="69"/>
    </row>
    <row r="6" spans="1:239" s="20" customFormat="1" ht="12.75" customHeight="1" x14ac:dyDescent="0.25">
      <c r="D6" s="29"/>
      <c r="E6" s="36"/>
      <c r="F6" s="37"/>
      <c r="G6" s="37"/>
      <c r="H6" s="38"/>
      <c r="I6" s="24"/>
      <c r="J6" s="25"/>
      <c r="K6" s="26"/>
      <c r="L6" s="40" t="s">
        <v>175</v>
      </c>
      <c r="M6" s="41" t="s">
        <v>179</v>
      </c>
      <c r="N6" s="69"/>
    </row>
    <row r="7" spans="1:239" s="20" customFormat="1" ht="12" customHeight="1" x14ac:dyDescent="0.3">
      <c r="F7" s="42"/>
      <c r="G7" s="43"/>
      <c r="H7" s="21"/>
      <c r="I7" s="24"/>
      <c r="J7" s="44"/>
      <c r="K7" s="26"/>
      <c r="L7" s="28"/>
      <c r="M7" s="35"/>
      <c r="N7" s="69"/>
    </row>
    <row r="8" spans="1:239" ht="20.399999999999999" x14ac:dyDescent="0.25">
      <c r="A8" s="47" t="s">
        <v>470</v>
      </c>
      <c r="B8" s="47" t="s">
        <v>469</v>
      </c>
      <c r="C8" s="47" t="s">
        <v>193</v>
      </c>
      <c r="D8" s="48" t="s">
        <v>0</v>
      </c>
      <c r="E8" s="49" t="s">
        <v>1</v>
      </c>
      <c r="F8" s="50" t="s">
        <v>2</v>
      </c>
      <c r="G8" s="50" t="s">
        <v>7</v>
      </c>
      <c r="H8" s="46" t="s">
        <v>194</v>
      </c>
      <c r="I8" s="51" t="s">
        <v>195</v>
      </c>
      <c r="J8" s="52" t="s">
        <v>200</v>
      </c>
      <c r="K8" s="53" t="s">
        <v>129</v>
      </c>
      <c r="L8" s="71" t="s">
        <v>5</v>
      </c>
      <c r="M8" s="46" t="s">
        <v>3</v>
      </c>
      <c r="N8" s="95"/>
    </row>
    <row r="9" spans="1:239" s="67" customFormat="1" ht="16.350000000000001" customHeight="1" x14ac:dyDescent="0.25">
      <c r="A9" s="90">
        <v>1</v>
      </c>
      <c r="B9" s="56"/>
      <c r="C9" s="98">
        <v>1</v>
      </c>
      <c r="D9" s="57" t="s">
        <v>134</v>
      </c>
      <c r="E9" s="58" t="s">
        <v>135</v>
      </c>
      <c r="F9" s="171">
        <v>37230</v>
      </c>
      <c r="G9" s="59" t="s">
        <v>158</v>
      </c>
      <c r="H9" s="57" t="s">
        <v>209</v>
      </c>
      <c r="I9" s="91">
        <f t="shared" ref="I9:I31" si="0">IF(ISBLANK(J9),"",TRUNC(0.981*((J9/$F$3)-80.6)^2))</f>
        <v>1067</v>
      </c>
      <c r="J9" s="92">
        <v>5.5104166666666669E-4</v>
      </c>
      <c r="K9" s="93">
        <v>0.19900000000000001</v>
      </c>
      <c r="L9" s="99" t="str">
        <f t="shared" ref="L9:L31" si="1">IF(ISBLANK(J9),"",IF(J9&gt;0.000706018518518518,"",IF(J9&lt;=0.000541666666666667,"TSM",IF(J9&lt;=0.000561342592592593,"SM",IF(J9&lt;=0.000581018518518519,"KSM",IF(J9&lt;=0.000607638888888889,"I A",IF(J9&lt;=0.000648148148148148,"II A",IF(J9&lt;=0.000706018518518518,"III A"))))))))</f>
        <v>SM</v>
      </c>
      <c r="M9" s="65" t="s">
        <v>155</v>
      </c>
      <c r="N9" s="95" t="s">
        <v>483</v>
      </c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66"/>
      <c r="FE9" s="66"/>
      <c r="FF9" s="66"/>
      <c r="FG9" s="66"/>
      <c r="FH9" s="66"/>
      <c r="FI9" s="66"/>
      <c r="FJ9" s="66"/>
      <c r="FK9" s="66"/>
      <c r="FL9" s="66"/>
      <c r="FM9" s="66"/>
      <c r="FN9" s="66"/>
      <c r="FO9" s="66"/>
      <c r="FP9" s="66"/>
      <c r="FQ9" s="66"/>
      <c r="FR9" s="66"/>
      <c r="FS9" s="66"/>
      <c r="FT9" s="66"/>
      <c r="FU9" s="66"/>
      <c r="FV9" s="66"/>
      <c r="FW9" s="66"/>
      <c r="FX9" s="66"/>
      <c r="FY9" s="66"/>
      <c r="FZ9" s="66"/>
      <c r="GA9" s="66"/>
      <c r="GB9" s="66"/>
      <c r="GC9" s="66"/>
      <c r="GD9" s="66"/>
      <c r="GE9" s="66"/>
      <c r="GF9" s="66"/>
      <c r="GG9" s="66"/>
      <c r="GH9" s="66"/>
      <c r="GI9" s="66"/>
      <c r="GJ9" s="66"/>
      <c r="GK9" s="66"/>
      <c r="GL9" s="66"/>
      <c r="GM9" s="66"/>
      <c r="GN9" s="66"/>
      <c r="GO9" s="66"/>
      <c r="GP9" s="66"/>
      <c r="GQ9" s="66"/>
      <c r="GR9" s="66"/>
      <c r="GS9" s="66"/>
      <c r="GT9" s="66"/>
      <c r="GU9" s="66"/>
      <c r="GV9" s="66"/>
      <c r="GW9" s="66"/>
      <c r="GX9" s="66"/>
      <c r="GY9" s="66"/>
      <c r="GZ9" s="66"/>
      <c r="HA9" s="66"/>
      <c r="HB9" s="66"/>
      <c r="HC9" s="66"/>
      <c r="HD9" s="66"/>
      <c r="HE9" s="66"/>
      <c r="HF9" s="66"/>
      <c r="HG9" s="66"/>
      <c r="HH9" s="66"/>
      <c r="HI9" s="66"/>
      <c r="HJ9" s="66"/>
      <c r="HK9" s="66"/>
      <c r="HL9" s="66"/>
      <c r="HM9" s="66"/>
      <c r="HN9" s="66"/>
      <c r="HO9" s="66"/>
      <c r="HP9" s="66"/>
      <c r="HQ9" s="66"/>
      <c r="HR9" s="66"/>
      <c r="HS9" s="66"/>
      <c r="HT9" s="66"/>
      <c r="HU9" s="66"/>
      <c r="HV9" s="66"/>
      <c r="HW9" s="66"/>
      <c r="HX9" s="66"/>
      <c r="HY9" s="66"/>
      <c r="HZ9" s="66"/>
      <c r="IA9" s="66"/>
      <c r="IB9" s="66"/>
      <c r="IC9" s="66"/>
      <c r="ID9" s="66"/>
      <c r="IE9" s="66"/>
    </row>
    <row r="10" spans="1:239" s="67" customFormat="1" ht="16.350000000000001" customHeight="1" x14ac:dyDescent="0.25">
      <c r="A10" s="90">
        <v>2</v>
      </c>
      <c r="B10" s="56"/>
      <c r="C10" s="98">
        <v>2</v>
      </c>
      <c r="D10" s="57" t="s">
        <v>134</v>
      </c>
      <c r="E10" s="58" t="s">
        <v>345</v>
      </c>
      <c r="F10" s="171">
        <v>38155</v>
      </c>
      <c r="G10" s="59" t="s">
        <v>158</v>
      </c>
      <c r="H10" s="57" t="s">
        <v>165</v>
      </c>
      <c r="I10" s="91">
        <f t="shared" si="0"/>
        <v>1059</v>
      </c>
      <c r="J10" s="92">
        <v>5.5243055555555547E-4</v>
      </c>
      <c r="K10" s="93">
        <v>0.23499999999999999</v>
      </c>
      <c r="L10" s="99" t="str">
        <f t="shared" si="1"/>
        <v>SM</v>
      </c>
      <c r="M10" s="65" t="s">
        <v>155</v>
      </c>
      <c r="N10" s="95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66"/>
      <c r="FE10" s="66"/>
      <c r="FF10" s="66"/>
      <c r="FG10" s="66"/>
      <c r="FH10" s="66"/>
      <c r="FI10" s="66"/>
      <c r="FJ10" s="66"/>
      <c r="FK10" s="66"/>
      <c r="FL10" s="66"/>
      <c r="FM10" s="66"/>
      <c r="FN10" s="66"/>
      <c r="FO10" s="66"/>
      <c r="FP10" s="66"/>
      <c r="FQ10" s="66"/>
      <c r="FR10" s="66"/>
      <c r="FS10" s="66"/>
      <c r="FT10" s="66"/>
      <c r="FU10" s="66"/>
      <c r="FV10" s="66"/>
      <c r="FW10" s="66"/>
      <c r="FX10" s="66"/>
      <c r="FY10" s="66"/>
      <c r="FZ10" s="66"/>
      <c r="GA10" s="66"/>
      <c r="GB10" s="66"/>
      <c r="GC10" s="66"/>
      <c r="GD10" s="66"/>
      <c r="GE10" s="66"/>
      <c r="GF10" s="66"/>
      <c r="GG10" s="66"/>
      <c r="GH10" s="66"/>
      <c r="GI10" s="66"/>
      <c r="GJ10" s="66"/>
      <c r="GK10" s="66"/>
      <c r="GL10" s="66"/>
      <c r="GM10" s="66"/>
      <c r="GN10" s="66"/>
      <c r="GO10" s="66"/>
      <c r="GP10" s="66"/>
      <c r="GQ10" s="66"/>
      <c r="GR10" s="66"/>
      <c r="GS10" s="66"/>
      <c r="GT10" s="66"/>
      <c r="GU10" s="66"/>
      <c r="GV10" s="66"/>
      <c r="GW10" s="66"/>
      <c r="GX10" s="66"/>
      <c r="GY10" s="66"/>
      <c r="GZ10" s="66"/>
      <c r="HA10" s="66"/>
      <c r="HB10" s="66"/>
      <c r="HC10" s="66"/>
      <c r="HD10" s="66"/>
      <c r="HE10" s="66"/>
      <c r="HF10" s="66"/>
      <c r="HG10" s="66"/>
      <c r="HH10" s="66"/>
      <c r="HI10" s="66"/>
      <c r="HJ10" s="66"/>
      <c r="HK10" s="66"/>
      <c r="HL10" s="66"/>
      <c r="HM10" s="66"/>
      <c r="HN10" s="66"/>
      <c r="HO10" s="66"/>
      <c r="HP10" s="66"/>
      <c r="HQ10" s="66"/>
      <c r="HR10" s="66"/>
      <c r="HS10" s="66"/>
      <c r="HT10" s="66"/>
      <c r="HU10" s="66"/>
      <c r="HV10" s="66"/>
      <c r="HW10" s="66"/>
      <c r="HX10" s="66"/>
      <c r="HY10" s="66"/>
      <c r="HZ10" s="66"/>
      <c r="IA10" s="66"/>
      <c r="IB10" s="66"/>
      <c r="IC10" s="66"/>
      <c r="ID10" s="66"/>
      <c r="IE10" s="66"/>
    </row>
    <row r="11" spans="1:239" s="67" customFormat="1" ht="16.350000000000001" customHeight="1" x14ac:dyDescent="0.25">
      <c r="A11" s="90">
        <v>3</v>
      </c>
      <c r="B11" s="56"/>
      <c r="C11" s="98">
        <v>3</v>
      </c>
      <c r="D11" s="57" t="s">
        <v>347</v>
      </c>
      <c r="E11" s="58" t="s">
        <v>348</v>
      </c>
      <c r="F11" s="171">
        <v>38448</v>
      </c>
      <c r="G11" s="59" t="s">
        <v>158</v>
      </c>
      <c r="H11" s="173" t="s">
        <v>165</v>
      </c>
      <c r="I11" s="91">
        <f t="shared" si="0"/>
        <v>1031</v>
      </c>
      <c r="J11" s="92">
        <v>5.5763888888888888E-4</v>
      </c>
      <c r="K11" s="93">
        <v>0.17399999999999999</v>
      </c>
      <c r="L11" s="99" t="str">
        <f t="shared" si="1"/>
        <v>SM</v>
      </c>
      <c r="M11" s="65" t="s">
        <v>349</v>
      </c>
      <c r="N11" s="95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66"/>
      <c r="FE11" s="66"/>
      <c r="FF11" s="66"/>
      <c r="FG11" s="66"/>
      <c r="FH11" s="66"/>
      <c r="FI11" s="66"/>
      <c r="FJ11" s="66"/>
      <c r="FK11" s="66"/>
      <c r="FL11" s="66"/>
      <c r="FM11" s="66"/>
      <c r="FN11" s="66"/>
      <c r="FO11" s="66"/>
      <c r="FP11" s="66"/>
      <c r="FQ11" s="66"/>
      <c r="FR11" s="66"/>
      <c r="FS11" s="66"/>
      <c r="FT11" s="66"/>
      <c r="FU11" s="66"/>
      <c r="FV11" s="66"/>
      <c r="FW11" s="66"/>
      <c r="FX11" s="66"/>
      <c r="FY11" s="66"/>
      <c r="FZ11" s="66"/>
      <c r="GA11" s="66"/>
      <c r="GB11" s="66"/>
      <c r="GC11" s="66"/>
      <c r="GD11" s="66"/>
      <c r="GE11" s="66"/>
      <c r="GF11" s="66"/>
      <c r="GG11" s="66"/>
      <c r="GH11" s="66"/>
      <c r="GI11" s="66"/>
      <c r="GJ11" s="66"/>
      <c r="GK11" s="66"/>
      <c r="GL11" s="66"/>
      <c r="GM11" s="66"/>
      <c r="GN11" s="66"/>
      <c r="GO11" s="66"/>
      <c r="GP11" s="66"/>
      <c r="GQ11" s="66"/>
      <c r="GR11" s="66"/>
      <c r="GS11" s="66"/>
      <c r="GT11" s="66"/>
      <c r="GU11" s="66"/>
      <c r="GV11" s="66"/>
      <c r="GW11" s="66"/>
      <c r="GX11" s="66"/>
      <c r="GY11" s="66"/>
      <c r="GZ11" s="66"/>
      <c r="HA11" s="66"/>
      <c r="HB11" s="66"/>
      <c r="HC11" s="66"/>
      <c r="HD11" s="66"/>
      <c r="HE11" s="66"/>
      <c r="HF11" s="66"/>
      <c r="HG11" s="66"/>
      <c r="HH11" s="66"/>
      <c r="HI11" s="66"/>
      <c r="HJ11" s="66"/>
      <c r="HK11" s="66"/>
      <c r="HL11" s="66"/>
      <c r="HM11" s="66"/>
      <c r="HN11" s="66"/>
      <c r="HO11" s="66"/>
      <c r="HP11" s="66"/>
      <c r="HQ11" s="66"/>
      <c r="HR11" s="66"/>
      <c r="HS11" s="66"/>
      <c r="HT11" s="66"/>
      <c r="HU11" s="66"/>
      <c r="HV11" s="66"/>
      <c r="HW11" s="66"/>
      <c r="HX11" s="66"/>
      <c r="HY11" s="66"/>
      <c r="HZ11" s="66"/>
      <c r="IA11" s="66"/>
      <c r="IB11" s="66"/>
      <c r="IC11" s="66"/>
      <c r="ID11" s="66"/>
      <c r="IE11" s="66"/>
    </row>
    <row r="12" spans="1:239" s="67" customFormat="1" ht="16.350000000000001" customHeight="1" x14ac:dyDescent="0.25">
      <c r="A12" s="90">
        <v>4</v>
      </c>
      <c r="B12" s="56"/>
      <c r="C12" s="98">
        <v>4</v>
      </c>
      <c r="D12" s="57" t="s">
        <v>96</v>
      </c>
      <c r="E12" s="58" t="s">
        <v>102</v>
      </c>
      <c r="F12" s="171">
        <v>37910</v>
      </c>
      <c r="G12" s="59" t="s">
        <v>13</v>
      </c>
      <c r="H12" s="57" t="s">
        <v>90</v>
      </c>
      <c r="I12" s="91">
        <f t="shared" si="0"/>
        <v>985</v>
      </c>
      <c r="J12" s="92">
        <v>5.660879629629629E-4</v>
      </c>
      <c r="K12" s="93">
        <v>0.16800000000000001</v>
      </c>
      <c r="L12" s="99" t="str">
        <f t="shared" si="1"/>
        <v>KSM</v>
      </c>
      <c r="M12" s="65" t="s">
        <v>63</v>
      </c>
      <c r="N12" s="95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  <c r="EZ12" s="66"/>
      <c r="FA12" s="66"/>
      <c r="FB12" s="66"/>
      <c r="FC12" s="66"/>
      <c r="FD12" s="66"/>
      <c r="FE12" s="66"/>
      <c r="FF12" s="66"/>
      <c r="FG12" s="66"/>
      <c r="FH12" s="66"/>
      <c r="FI12" s="66"/>
      <c r="FJ12" s="66"/>
      <c r="FK12" s="66"/>
      <c r="FL12" s="66"/>
      <c r="FM12" s="66"/>
      <c r="FN12" s="66"/>
      <c r="FO12" s="66"/>
      <c r="FP12" s="66"/>
      <c r="FQ12" s="66"/>
      <c r="FR12" s="66"/>
      <c r="FS12" s="66"/>
      <c r="FT12" s="66"/>
      <c r="FU12" s="66"/>
      <c r="FV12" s="66"/>
      <c r="FW12" s="66"/>
      <c r="FX12" s="66"/>
      <c r="FY12" s="66"/>
      <c r="FZ12" s="66"/>
      <c r="GA12" s="66"/>
      <c r="GB12" s="66"/>
      <c r="GC12" s="66"/>
      <c r="GD12" s="66"/>
      <c r="GE12" s="66"/>
      <c r="GF12" s="66"/>
      <c r="GG12" s="66"/>
      <c r="GH12" s="66"/>
      <c r="GI12" s="66"/>
      <c r="GJ12" s="66"/>
      <c r="GK12" s="66"/>
      <c r="GL12" s="66"/>
      <c r="GM12" s="66"/>
      <c r="GN12" s="66"/>
      <c r="GO12" s="66"/>
      <c r="GP12" s="66"/>
      <c r="GQ12" s="66"/>
      <c r="GR12" s="66"/>
      <c r="GS12" s="66"/>
      <c r="GT12" s="66"/>
      <c r="GU12" s="66"/>
      <c r="GV12" s="66"/>
      <c r="GW12" s="66"/>
      <c r="GX12" s="66"/>
      <c r="GY12" s="66"/>
      <c r="GZ12" s="66"/>
      <c r="HA12" s="66"/>
      <c r="HB12" s="66"/>
      <c r="HC12" s="66"/>
      <c r="HD12" s="66"/>
      <c r="HE12" s="66"/>
      <c r="HF12" s="66"/>
      <c r="HG12" s="66"/>
      <c r="HH12" s="66"/>
      <c r="HI12" s="66"/>
      <c r="HJ12" s="66"/>
      <c r="HK12" s="66"/>
      <c r="HL12" s="66"/>
      <c r="HM12" s="66"/>
      <c r="HN12" s="66"/>
      <c r="HO12" s="66"/>
      <c r="HP12" s="66"/>
      <c r="HQ12" s="66"/>
      <c r="HR12" s="66"/>
      <c r="HS12" s="66"/>
      <c r="HT12" s="66"/>
      <c r="HU12" s="66"/>
      <c r="HV12" s="66"/>
      <c r="HW12" s="66"/>
      <c r="HX12" s="66"/>
      <c r="HY12" s="66"/>
      <c r="HZ12" s="66"/>
      <c r="IA12" s="66"/>
      <c r="IB12" s="66"/>
      <c r="IC12" s="66"/>
      <c r="ID12" s="66"/>
      <c r="IE12" s="66"/>
    </row>
    <row r="13" spans="1:239" s="67" customFormat="1" ht="16.350000000000001" customHeight="1" x14ac:dyDescent="0.25">
      <c r="A13" s="90">
        <v>5</v>
      </c>
      <c r="B13" s="56"/>
      <c r="C13" s="98"/>
      <c r="D13" s="57" t="s">
        <v>474</v>
      </c>
      <c r="E13" s="58" t="s">
        <v>455</v>
      </c>
      <c r="F13" s="171">
        <v>38365</v>
      </c>
      <c r="G13" s="59" t="s">
        <v>172</v>
      </c>
      <c r="H13" s="57"/>
      <c r="I13" s="91">
        <f t="shared" si="0"/>
        <v>964</v>
      </c>
      <c r="J13" s="92">
        <v>5.6990740740740743E-4</v>
      </c>
      <c r="K13" s="93">
        <v>0.186</v>
      </c>
      <c r="L13" s="99" t="str">
        <f t="shared" si="1"/>
        <v>KSM</v>
      </c>
      <c r="M13" s="65" t="s">
        <v>449</v>
      </c>
      <c r="N13" s="95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66"/>
      <c r="FE13" s="66"/>
      <c r="FF13" s="66"/>
      <c r="FG13" s="66"/>
      <c r="FH13" s="66"/>
      <c r="FI13" s="66"/>
      <c r="FJ13" s="66"/>
      <c r="FK13" s="66"/>
      <c r="FL13" s="66"/>
      <c r="FM13" s="66"/>
      <c r="FN13" s="66"/>
      <c r="FO13" s="66"/>
      <c r="FP13" s="66"/>
      <c r="FQ13" s="66"/>
      <c r="FR13" s="66"/>
      <c r="FS13" s="66"/>
      <c r="FT13" s="66"/>
      <c r="FU13" s="66"/>
      <c r="FV13" s="66"/>
      <c r="FW13" s="66"/>
      <c r="FX13" s="66"/>
      <c r="FY13" s="66"/>
      <c r="FZ13" s="66"/>
      <c r="GA13" s="66"/>
      <c r="GB13" s="66"/>
      <c r="GC13" s="66"/>
      <c r="GD13" s="66"/>
      <c r="GE13" s="66"/>
      <c r="GF13" s="66"/>
      <c r="GG13" s="66"/>
      <c r="GH13" s="66"/>
      <c r="GI13" s="66"/>
      <c r="GJ13" s="66"/>
      <c r="GK13" s="66"/>
      <c r="GL13" s="66"/>
      <c r="GM13" s="66"/>
      <c r="GN13" s="66"/>
      <c r="GO13" s="66"/>
      <c r="GP13" s="66"/>
      <c r="GQ13" s="66"/>
      <c r="GR13" s="66"/>
      <c r="GS13" s="66"/>
      <c r="GT13" s="66"/>
      <c r="GU13" s="66"/>
      <c r="GV13" s="66"/>
      <c r="GW13" s="66"/>
      <c r="GX13" s="66"/>
      <c r="GY13" s="66"/>
      <c r="GZ13" s="66"/>
      <c r="HA13" s="66"/>
      <c r="HB13" s="66"/>
      <c r="HC13" s="66"/>
      <c r="HD13" s="66"/>
      <c r="HE13" s="66"/>
      <c r="HF13" s="66"/>
      <c r="HG13" s="66"/>
      <c r="HH13" s="66"/>
      <c r="HI13" s="66"/>
      <c r="HJ13" s="66"/>
      <c r="HK13" s="66"/>
      <c r="HL13" s="66"/>
      <c r="HM13" s="66"/>
      <c r="HN13" s="66"/>
      <c r="HO13" s="66"/>
      <c r="HP13" s="66"/>
      <c r="HQ13" s="66"/>
      <c r="HR13" s="66"/>
      <c r="HS13" s="66"/>
      <c r="HT13" s="66"/>
      <c r="HU13" s="66"/>
      <c r="HV13" s="66"/>
      <c r="HW13" s="66"/>
      <c r="HX13" s="66"/>
      <c r="HY13" s="66"/>
      <c r="HZ13" s="66"/>
      <c r="IA13" s="66"/>
      <c r="IB13" s="66"/>
      <c r="IC13" s="66"/>
      <c r="ID13" s="66"/>
      <c r="IE13" s="66"/>
    </row>
    <row r="14" spans="1:239" s="67" customFormat="1" ht="16.2" customHeight="1" x14ac:dyDescent="0.25">
      <c r="A14" s="90">
        <v>6</v>
      </c>
      <c r="B14" s="56"/>
      <c r="C14" s="98">
        <v>5</v>
      </c>
      <c r="D14" s="57" t="s">
        <v>64</v>
      </c>
      <c r="E14" s="58" t="s">
        <v>83</v>
      </c>
      <c r="F14" s="171">
        <v>38548</v>
      </c>
      <c r="G14" s="59" t="s">
        <v>13</v>
      </c>
      <c r="H14" s="57" t="s">
        <v>90</v>
      </c>
      <c r="I14" s="91">
        <f t="shared" si="0"/>
        <v>931</v>
      </c>
      <c r="J14" s="92">
        <v>5.7627314814814813E-4</v>
      </c>
      <c r="K14" s="93">
        <v>0.23899999999999999</v>
      </c>
      <c r="L14" s="99" t="str">
        <f t="shared" si="1"/>
        <v>KSM</v>
      </c>
      <c r="M14" s="65" t="s">
        <v>14</v>
      </c>
      <c r="N14" s="95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  <c r="EH14" s="66"/>
      <c r="EI14" s="66"/>
      <c r="EJ14" s="66"/>
      <c r="EK14" s="66"/>
      <c r="EL14" s="66"/>
      <c r="EM14" s="66"/>
      <c r="EN14" s="66"/>
      <c r="EO14" s="66"/>
      <c r="EP14" s="66"/>
      <c r="EQ14" s="66"/>
      <c r="ER14" s="66"/>
      <c r="ES14" s="66"/>
      <c r="ET14" s="66"/>
      <c r="EU14" s="66"/>
      <c r="EV14" s="66"/>
      <c r="EW14" s="66"/>
      <c r="EX14" s="66"/>
      <c r="EY14" s="66"/>
      <c r="EZ14" s="66"/>
      <c r="FA14" s="66"/>
      <c r="FB14" s="66"/>
      <c r="FC14" s="66"/>
      <c r="FD14" s="66"/>
      <c r="FE14" s="66"/>
      <c r="FF14" s="66"/>
      <c r="FG14" s="66"/>
      <c r="FH14" s="66"/>
      <c r="FI14" s="66"/>
      <c r="FJ14" s="66"/>
      <c r="FK14" s="66"/>
      <c r="FL14" s="66"/>
      <c r="FM14" s="66"/>
      <c r="FN14" s="66"/>
      <c r="FO14" s="66"/>
      <c r="FP14" s="66"/>
      <c r="FQ14" s="66"/>
      <c r="FR14" s="66"/>
      <c r="FS14" s="66"/>
      <c r="FT14" s="66"/>
      <c r="FU14" s="66"/>
      <c r="FV14" s="66"/>
      <c r="FW14" s="66"/>
      <c r="FX14" s="66"/>
      <c r="FY14" s="66"/>
      <c r="FZ14" s="66"/>
      <c r="GA14" s="66"/>
      <c r="GB14" s="66"/>
      <c r="GC14" s="66"/>
      <c r="GD14" s="66"/>
      <c r="GE14" s="66"/>
      <c r="GF14" s="66"/>
      <c r="GG14" s="66"/>
      <c r="GH14" s="66"/>
      <c r="GI14" s="66"/>
      <c r="GJ14" s="66"/>
      <c r="GK14" s="66"/>
      <c r="GL14" s="66"/>
      <c r="GM14" s="66"/>
      <c r="GN14" s="66"/>
      <c r="GO14" s="66"/>
      <c r="GP14" s="66"/>
      <c r="GQ14" s="66"/>
      <c r="GR14" s="66"/>
      <c r="GS14" s="66"/>
      <c r="GT14" s="66"/>
      <c r="GU14" s="66"/>
      <c r="GV14" s="66"/>
      <c r="GW14" s="66"/>
      <c r="GX14" s="66"/>
      <c r="GY14" s="66"/>
      <c r="GZ14" s="66"/>
      <c r="HA14" s="66"/>
      <c r="HB14" s="66"/>
      <c r="HC14" s="66"/>
      <c r="HD14" s="66"/>
      <c r="HE14" s="66"/>
      <c r="HF14" s="66"/>
      <c r="HG14" s="66"/>
      <c r="HH14" s="66"/>
      <c r="HI14" s="66"/>
      <c r="HJ14" s="66"/>
      <c r="HK14" s="66"/>
      <c r="HL14" s="66"/>
      <c r="HM14" s="66"/>
      <c r="HN14" s="66"/>
      <c r="HO14" s="66"/>
      <c r="HP14" s="66"/>
      <c r="HQ14" s="66"/>
      <c r="HR14" s="66"/>
      <c r="HS14" s="66"/>
      <c r="HT14" s="66"/>
      <c r="HU14" s="66"/>
      <c r="HV14" s="66"/>
      <c r="HW14" s="66"/>
      <c r="HX14" s="66"/>
      <c r="HY14" s="66"/>
      <c r="HZ14" s="66"/>
      <c r="IA14" s="66"/>
      <c r="IB14" s="66"/>
      <c r="IC14" s="66"/>
      <c r="ID14" s="66"/>
      <c r="IE14" s="66"/>
    </row>
    <row r="15" spans="1:239" s="67" customFormat="1" ht="16.2" customHeight="1" x14ac:dyDescent="0.25">
      <c r="A15" s="90">
        <v>7</v>
      </c>
      <c r="B15" s="56">
        <v>1</v>
      </c>
      <c r="C15" s="98"/>
      <c r="D15" s="57" t="s">
        <v>49</v>
      </c>
      <c r="E15" s="58" t="s">
        <v>450</v>
      </c>
      <c r="F15" s="171">
        <v>39612</v>
      </c>
      <c r="G15" s="59" t="s">
        <v>421</v>
      </c>
      <c r="H15" s="57"/>
      <c r="I15" s="91">
        <f t="shared" si="0"/>
        <v>825</v>
      </c>
      <c r="J15" s="92">
        <v>5.9710648148148155E-4</v>
      </c>
      <c r="K15" s="93">
        <v>0.189</v>
      </c>
      <c r="L15" s="99" t="str">
        <f t="shared" si="1"/>
        <v>I A</v>
      </c>
      <c r="M15" s="65" t="s">
        <v>445</v>
      </c>
      <c r="N15" s="95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  <c r="EL15" s="66"/>
      <c r="EM15" s="66"/>
      <c r="EN15" s="66"/>
      <c r="EO15" s="66"/>
      <c r="EP15" s="66"/>
      <c r="EQ15" s="66"/>
      <c r="ER15" s="66"/>
      <c r="ES15" s="66"/>
      <c r="ET15" s="66"/>
      <c r="EU15" s="66"/>
      <c r="EV15" s="66"/>
      <c r="EW15" s="66"/>
      <c r="EX15" s="66"/>
      <c r="EY15" s="66"/>
      <c r="EZ15" s="66"/>
      <c r="FA15" s="66"/>
      <c r="FB15" s="66"/>
      <c r="FC15" s="66"/>
      <c r="FD15" s="66"/>
      <c r="FE15" s="66"/>
      <c r="FF15" s="66"/>
      <c r="FG15" s="66"/>
      <c r="FH15" s="66"/>
      <c r="FI15" s="66"/>
      <c r="FJ15" s="66"/>
      <c r="FK15" s="66"/>
      <c r="FL15" s="66"/>
      <c r="FM15" s="66"/>
      <c r="FN15" s="66"/>
      <c r="FO15" s="66"/>
      <c r="FP15" s="66"/>
      <c r="FQ15" s="66"/>
      <c r="FR15" s="66"/>
      <c r="FS15" s="66"/>
      <c r="FT15" s="66"/>
      <c r="FU15" s="66"/>
      <c r="FV15" s="66"/>
      <c r="FW15" s="66"/>
      <c r="FX15" s="66"/>
      <c r="FY15" s="66"/>
      <c r="FZ15" s="66"/>
      <c r="GA15" s="66"/>
      <c r="GB15" s="66"/>
      <c r="GC15" s="66"/>
      <c r="GD15" s="66"/>
      <c r="GE15" s="66"/>
      <c r="GF15" s="66"/>
      <c r="GG15" s="66"/>
      <c r="GH15" s="66"/>
      <c r="GI15" s="66"/>
      <c r="GJ15" s="66"/>
      <c r="GK15" s="66"/>
      <c r="GL15" s="66"/>
      <c r="GM15" s="66"/>
      <c r="GN15" s="66"/>
      <c r="GO15" s="66"/>
      <c r="GP15" s="66"/>
      <c r="GQ15" s="66"/>
      <c r="GR15" s="66"/>
      <c r="GS15" s="66"/>
      <c r="GT15" s="66"/>
      <c r="GU15" s="66"/>
      <c r="GV15" s="66"/>
      <c r="GW15" s="66"/>
      <c r="GX15" s="66"/>
      <c r="GY15" s="66"/>
      <c r="GZ15" s="66"/>
      <c r="HA15" s="66"/>
      <c r="HB15" s="66"/>
      <c r="HC15" s="66"/>
      <c r="HD15" s="66"/>
      <c r="HE15" s="66"/>
      <c r="HF15" s="66"/>
      <c r="HG15" s="66"/>
      <c r="HH15" s="66"/>
      <c r="HI15" s="66"/>
      <c r="HJ15" s="66"/>
      <c r="HK15" s="66"/>
      <c r="HL15" s="66"/>
      <c r="HM15" s="66"/>
      <c r="HN15" s="66"/>
      <c r="HO15" s="66"/>
      <c r="HP15" s="66"/>
      <c r="HQ15" s="66"/>
      <c r="HR15" s="66"/>
      <c r="HS15" s="66"/>
      <c r="HT15" s="66"/>
      <c r="HU15" s="66"/>
      <c r="HV15" s="66"/>
      <c r="HW15" s="66"/>
      <c r="HX15" s="66"/>
      <c r="HY15" s="66"/>
      <c r="HZ15" s="66"/>
      <c r="IA15" s="66"/>
      <c r="IB15" s="66"/>
      <c r="IC15" s="66"/>
      <c r="ID15" s="66"/>
      <c r="IE15" s="66"/>
    </row>
    <row r="16" spans="1:239" s="67" customFormat="1" ht="16.2" customHeight="1" x14ac:dyDescent="0.25">
      <c r="A16" s="90">
        <v>8</v>
      </c>
      <c r="B16" s="56">
        <v>2</v>
      </c>
      <c r="C16" s="98"/>
      <c r="D16" s="57" t="s">
        <v>156</v>
      </c>
      <c r="E16" s="58" t="s">
        <v>315</v>
      </c>
      <c r="F16" s="171">
        <v>39806</v>
      </c>
      <c r="G16" s="59" t="s">
        <v>13</v>
      </c>
      <c r="H16" s="57"/>
      <c r="I16" s="91">
        <f t="shared" si="0"/>
        <v>795</v>
      </c>
      <c r="J16" s="92">
        <v>6.0335648148148152E-4</v>
      </c>
      <c r="K16" s="93">
        <v>0.246</v>
      </c>
      <c r="L16" s="99" t="str">
        <f t="shared" si="1"/>
        <v>I A</v>
      </c>
      <c r="M16" s="65" t="s">
        <v>316</v>
      </c>
      <c r="N16" s="95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/>
      <c r="CF16" s="66"/>
      <c r="CG16" s="66"/>
      <c r="CH16" s="66"/>
      <c r="CI16" s="66"/>
      <c r="CJ16" s="66"/>
      <c r="CK16" s="66"/>
      <c r="CL16" s="66"/>
      <c r="CM16" s="66"/>
      <c r="CN16" s="66"/>
      <c r="CO16" s="66"/>
      <c r="CP16" s="66"/>
      <c r="CQ16" s="66"/>
      <c r="CR16" s="66"/>
      <c r="CS16" s="66"/>
      <c r="CT16" s="66"/>
      <c r="CU16" s="66"/>
      <c r="CV16" s="66"/>
      <c r="CW16" s="66"/>
      <c r="CX16" s="66"/>
      <c r="CY16" s="66"/>
      <c r="CZ16" s="66"/>
      <c r="DA16" s="66"/>
      <c r="DB16" s="66"/>
      <c r="DC16" s="66"/>
      <c r="DD16" s="66"/>
      <c r="DE16" s="66"/>
      <c r="DF16" s="66"/>
      <c r="DG16" s="66"/>
      <c r="DH16" s="66"/>
      <c r="DI16" s="66"/>
      <c r="DJ16" s="66"/>
      <c r="DK16" s="66"/>
      <c r="DL16" s="66"/>
      <c r="DM16" s="66"/>
      <c r="DN16" s="66"/>
      <c r="DO16" s="66"/>
      <c r="DP16" s="66"/>
      <c r="DQ16" s="66"/>
      <c r="DR16" s="66"/>
      <c r="DS16" s="66"/>
      <c r="DT16" s="66"/>
      <c r="DU16" s="66"/>
      <c r="DV16" s="66"/>
      <c r="DW16" s="66"/>
      <c r="DX16" s="66"/>
      <c r="DY16" s="66"/>
      <c r="DZ16" s="66"/>
      <c r="EA16" s="66"/>
      <c r="EB16" s="66"/>
      <c r="EC16" s="66"/>
      <c r="ED16" s="66"/>
      <c r="EE16" s="66"/>
      <c r="EF16" s="66"/>
      <c r="EG16" s="66"/>
      <c r="EH16" s="66"/>
      <c r="EI16" s="66"/>
      <c r="EJ16" s="66"/>
      <c r="EK16" s="66"/>
      <c r="EL16" s="66"/>
      <c r="EM16" s="66"/>
      <c r="EN16" s="66"/>
      <c r="EO16" s="66"/>
      <c r="EP16" s="66"/>
      <c r="EQ16" s="66"/>
      <c r="ER16" s="66"/>
      <c r="ES16" s="66"/>
      <c r="ET16" s="66"/>
      <c r="EU16" s="66"/>
      <c r="EV16" s="66"/>
      <c r="EW16" s="66"/>
      <c r="EX16" s="66"/>
      <c r="EY16" s="66"/>
      <c r="EZ16" s="66"/>
      <c r="FA16" s="66"/>
      <c r="FB16" s="66"/>
      <c r="FC16" s="66"/>
      <c r="FD16" s="66"/>
      <c r="FE16" s="66"/>
      <c r="FF16" s="66"/>
      <c r="FG16" s="66"/>
      <c r="FH16" s="66"/>
      <c r="FI16" s="66"/>
      <c r="FJ16" s="66"/>
      <c r="FK16" s="66"/>
      <c r="FL16" s="66"/>
      <c r="FM16" s="66"/>
      <c r="FN16" s="66"/>
      <c r="FO16" s="66"/>
      <c r="FP16" s="66"/>
      <c r="FQ16" s="66"/>
      <c r="FR16" s="66"/>
      <c r="FS16" s="66"/>
      <c r="FT16" s="66"/>
      <c r="FU16" s="66"/>
      <c r="FV16" s="66"/>
      <c r="FW16" s="66"/>
      <c r="FX16" s="66"/>
      <c r="FY16" s="66"/>
      <c r="FZ16" s="66"/>
      <c r="GA16" s="66"/>
      <c r="GB16" s="66"/>
      <c r="GC16" s="66"/>
      <c r="GD16" s="66"/>
      <c r="GE16" s="66"/>
      <c r="GF16" s="66"/>
      <c r="GG16" s="66"/>
      <c r="GH16" s="66"/>
      <c r="GI16" s="66"/>
      <c r="GJ16" s="66"/>
      <c r="GK16" s="66"/>
      <c r="GL16" s="66"/>
      <c r="GM16" s="66"/>
      <c r="GN16" s="66"/>
      <c r="GO16" s="66"/>
      <c r="GP16" s="66"/>
      <c r="GQ16" s="66"/>
      <c r="GR16" s="66"/>
      <c r="GS16" s="66"/>
      <c r="GT16" s="66"/>
      <c r="GU16" s="66"/>
      <c r="GV16" s="66"/>
      <c r="GW16" s="66"/>
      <c r="GX16" s="66"/>
      <c r="GY16" s="66"/>
      <c r="GZ16" s="66"/>
      <c r="HA16" s="66"/>
      <c r="HB16" s="66"/>
      <c r="HC16" s="66"/>
      <c r="HD16" s="66"/>
      <c r="HE16" s="66"/>
      <c r="HF16" s="66"/>
      <c r="HG16" s="66"/>
      <c r="HH16" s="66"/>
      <c r="HI16" s="66"/>
      <c r="HJ16" s="66"/>
      <c r="HK16" s="66"/>
      <c r="HL16" s="66"/>
      <c r="HM16" s="66"/>
      <c r="HN16" s="66"/>
      <c r="HO16" s="66"/>
      <c r="HP16" s="66"/>
      <c r="HQ16" s="66"/>
      <c r="HR16" s="66"/>
      <c r="HS16" s="66"/>
      <c r="HT16" s="66"/>
      <c r="HU16" s="66"/>
      <c r="HV16" s="66"/>
      <c r="HW16" s="66"/>
      <c r="HX16" s="66"/>
      <c r="HY16" s="66"/>
      <c r="HZ16" s="66"/>
      <c r="IA16" s="66"/>
      <c r="IB16" s="66"/>
      <c r="IC16" s="66"/>
      <c r="ID16" s="66"/>
      <c r="IE16" s="66"/>
    </row>
    <row r="17" spans="1:239" s="67" customFormat="1" ht="16.2" customHeight="1" x14ac:dyDescent="0.25">
      <c r="A17" s="90">
        <v>9</v>
      </c>
      <c r="B17" s="56">
        <v>3</v>
      </c>
      <c r="C17" s="98"/>
      <c r="D17" s="57" t="s">
        <v>34</v>
      </c>
      <c r="E17" s="58" t="s">
        <v>43</v>
      </c>
      <c r="F17" s="171">
        <v>39456</v>
      </c>
      <c r="G17" s="59" t="s">
        <v>13</v>
      </c>
      <c r="H17" s="57"/>
      <c r="I17" s="91">
        <f t="shared" si="0"/>
        <v>781</v>
      </c>
      <c r="J17" s="92">
        <v>6.0625000000000002E-4</v>
      </c>
      <c r="K17" s="93">
        <v>0.255</v>
      </c>
      <c r="L17" s="99" t="str">
        <f t="shared" si="1"/>
        <v>I A</v>
      </c>
      <c r="M17" s="65" t="s">
        <v>32</v>
      </c>
      <c r="N17" s="95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/>
      <c r="CF17" s="66"/>
      <c r="CG17" s="66"/>
      <c r="CH17" s="66"/>
      <c r="CI17" s="66"/>
      <c r="CJ17" s="66"/>
      <c r="CK17" s="66"/>
      <c r="CL17" s="66"/>
      <c r="CM17" s="66"/>
      <c r="CN17" s="66"/>
      <c r="CO17" s="66"/>
      <c r="CP17" s="66"/>
      <c r="CQ17" s="66"/>
      <c r="CR17" s="66"/>
      <c r="CS17" s="66"/>
      <c r="CT17" s="66"/>
      <c r="CU17" s="66"/>
      <c r="CV17" s="66"/>
      <c r="CW17" s="66"/>
      <c r="CX17" s="66"/>
      <c r="CY17" s="66"/>
      <c r="CZ17" s="66"/>
      <c r="DA17" s="66"/>
      <c r="DB17" s="66"/>
      <c r="DC17" s="66"/>
      <c r="DD17" s="66"/>
      <c r="DE17" s="66"/>
      <c r="DF17" s="66"/>
      <c r="DG17" s="66"/>
      <c r="DH17" s="66"/>
      <c r="DI17" s="66"/>
      <c r="DJ17" s="66"/>
      <c r="DK17" s="66"/>
      <c r="DL17" s="66"/>
      <c r="DM17" s="66"/>
      <c r="DN17" s="66"/>
      <c r="DO17" s="66"/>
      <c r="DP17" s="66"/>
      <c r="DQ17" s="66"/>
      <c r="DR17" s="66"/>
      <c r="DS17" s="66"/>
      <c r="DT17" s="66"/>
      <c r="DU17" s="66"/>
      <c r="DV17" s="66"/>
      <c r="DW17" s="66"/>
      <c r="DX17" s="66"/>
      <c r="DY17" s="66"/>
      <c r="DZ17" s="66"/>
      <c r="EA17" s="66"/>
      <c r="EB17" s="66"/>
      <c r="EC17" s="66"/>
      <c r="ED17" s="66"/>
      <c r="EE17" s="66"/>
      <c r="EF17" s="66"/>
      <c r="EG17" s="66"/>
      <c r="EH17" s="66"/>
      <c r="EI17" s="66"/>
      <c r="EJ17" s="66"/>
      <c r="EK17" s="66"/>
      <c r="EL17" s="66"/>
      <c r="EM17" s="66"/>
      <c r="EN17" s="66"/>
      <c r="EO17" s="66"/>
      <c r="EP17" s="66"/>
      <c r="EQ17" s="66"/>
      <c r="ER17" s="66"/>
      <c r="ES17" s="66"/>
      <c r="ET17" s="66"/>
      <c r="EU17" s="66"/>
      <c r="EV17" s="66"/>
      <c r="EW17" s="66"/>
      <c r="EX17" s="66"/>
      <c r="EY17" s="66"/>
      <c r="EZ17" s="66"/>
      <c r="FA17" s="66"/>
      <c r="FB17" s="66"/>
      <c r="FC17" s="66"/>
      <c r="FD17" s="66"/>
      <c r="FE17" s="66"/>
      <c r="FF17" s="66"/>
      <c r="FG17" s="66"/>
      <c r="FH17" s="66"/>
      <c r="FI17" s="66"/>
      <c r="FJ17" s="66"/>
      <c r="FK17" s="66"/>
      <c r="FL17" s="66"/>
      <c r="FM17" s="66"/>
      <c r="FN17" s="66"/>
      <c r="FO17" s="66"/>
      <c r="FP17" s="66"/>
      <c r="FQ17" s="66"/>
      <c r="FR17" s="66"/>
      <c r="FS17" s="66"/>
      <c r="FT17" s="66"/>
      <c r="FU17" s="66"/>
      <c r="FV17" s="66"/>
      <c r="FW17" s="66"/>
      <c r="FX17" s="66"/>
      <c r="FY17" s="66"/>
      <c r="FZ17" s="66"/>
      <c r="GA17" s="66"/>
      <c r="GB17" s="66"/>
      <c r="GC17" s="66"/>
      <c r="GD17" s="66"/>
      <c r="GE17" s="66"/>
      <c r="GF17" s="66"/>
      <c r="GG17" s="66"/>
      <c r="GH17" s="66"/>
      <c r="GI17" s="66"/>
      <c r="GJ17" s="66"/>
      <c r="GK17" s="66"/>
      <c r="GL17" s="66"/>
      <c r="GM17" s="66"/>
      <c r="GN17" s="66"/>
      <c r="GO17" s="66"/>
      <c r="GP17" s="66"/>
      <c r="GQ17" s="66"/>
      <c r="GR17" s="66"/>
      <c r="GS17" s="66"/>
      <c r="GT17" s="66"/>
      <c r="GU17" s="66"/>
      <c r="GV17" s="66"/>
      <c r="GW17" s="66"/>
      <c r="GX17" s="66"/>
      <c r="GY17" s="66"/>
      <c r="GZ17" s="66"/>
      <c r="HA17" s="66"/>
      <c r="HB17" s="66"/>
      <c r="HC17" s="66"/>
      <c r="HD17" s="66"/>
      <c r="HE17" s="66"/>
      <c r="HF17" s="66"/>
      <c r="HG17" s="66"/>
      <c r="HH17" s="66"/>
      <c r="HI17" s="66"/>
      <c r="HJ17" s="66"/>
      <c r="HK17" s="66"/>
      <c r="HL17" s="66"/>
      <c r="HM17" s="66"/>
      <c r="HN17" s="66"/>
      <c r="HO17" s="66"/>
      <c r="HP17" s="66"/>
      <c r="HQ17" s="66"/>
      <c r="HR17" s="66"/>
      <c r="HS17" s="66"/>
      <c r="HT17" s="66"/>
      <c r="HU17" s="66"/>
      <c r="HV17" s="66"/>
      <c r="HW17" s="66"/>
      <c r="HX17" s="66"/>
      <c r="HY17" s="66"/>
      <c r="HZ17" s="66"/>
      <c r="IA17" s="66"/>
      <c r="IB17" s="66"/>
      <c r="IC17" s="66"/>
      <c r="ID17" s="66"/>
      <c r="IE17" s="66"/>
    </row>
    <row r="18" spans="1:239" s="67" customFormat="1" ht="16.2" customHeight="1" x14ac:dyDescent="0.25">
      <c r="A18" s="90">
        <v>10</v>
      </c>
      <c r="B18" s="56"/>
      <c r="C18" s="98"/>
      <c r="D18" s="57" t="s">
        <v>156</v>
      </c>
      <c r="E18" s="58" t="s">
        <v>157</v>
      </c>
      <c r="F18" s="171">
        <v>35878</v>
      </c>
      <c r="G18" s="59" t="s">
        <v>257</v>
      </c>
      <c r="H18" s="57"/>
      <c r="I18" s="91">
        <f t="shared" si="0"/>
        <v>765</v>
      </c>
      <c r="J18" s="92">
        <v>6.0960648148148148E-4</v>
      </c>
      <c r="K18" s="93">
        <v>0.29699999999999999</v>
      </c>
      <c r="L18" s="99" t="str">
        <f t="shared" si="1"/>
        <v>II A</v>
      </c>
      <c r="M18" s="65" t="s">
        <v>68</v>
      </c>
      <c r="N18" s="95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</row>
    <row r="19" spans="1:239" s="67" customFormat="1" ht="16.2" customHeight="1" x14ac:dyDescent="0.25">
      <c r="A19" s="90">
        <v>11</v>
      </c>
      <c r="B19" s="56"/>
      <c r="C19" s="98">
        <v>6</v>
      </c>
      <c r="D19" s="57" t="s">
        <v>120</v>
      </c>
      <c r="E19" s="58" t="s">
        <v>269</v>
      </c>
      <c r="F19" s="171">
        <v>38530</v>
      </c>
      <c r="G19" s="59" t="s">
        <v>165</v>
      </c>
      <c r="H19" s="57" t="s">
        <v>165</v>
      </c>
      <c r="I19" s="91">
        <f t="shared" si="0"/>
        <v>749</v>
      </c>
      <c r="J19" s="92">
        <v>6.1296296296296294E-4</v>
      </c>
      <c r="K19" s="93">
        <v>0.41499999999999998</v>
      </c>
      <c r="L19" s="99" t="str">
        <f t="shared" si="1"/>
        <v>II A</v>
      </c>
      <c r="M19" s="65" t="s">
        <v>224</v>
      </c>
      <c r="N19" s="95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</row>
    <row r="20" spans="1:239" s="67" customFormat="1" ht="16.2" customHeight="1" x14ac:dyDescent="0.25">
      <c r="A20" s="90">
        <v>12</v>
      </c>
      <c r="B20" s="56">
        <v>4</v>
      </c>
      <c r="C20" s="98"/>
      <c r="D20" s="57" t="s">
        <v>69</v>
      </c>
      <c r="E20" s="58" t="s">
        <v>95</v>
      </c>
      <c r="F20" s="171">
        <v>39427</v>
      </c>
      <c r="G20" s="59" t="s">
        <v>13</v>
      </c>
      <c r="H20" s="57"/>
      <c r="I20" s="91">
        <f t="shared" si="0"/>
        <v>746</v>
      </c>
      <c r="J20" s="92">
        <v>6.1365740740740749E-4</v>
      </c>
      <c r="K20" s="93">
        <v>0.26400000000000001</v>
      </c>
      <c r="L20" s="99" t="str">
        <f t="shared" si="1"/>
        <v>II A</v>
      </c>
      <c r="M20" s="65" t="s">
        <v>91</v>
      </c>
      <c r="N20" s="95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</row>
    <row r="21" spans="1:239" s="67" customFormat="1" ht="16.2" customHeight="1" x14ac:dyDescent="0.25">
      <c r="A21" s="90">
        <v>13</v>
      </c>
      <c r="B21" s="56"/>
      <c r="C21" s="98">
        <v>7</v>
      </c>
      <c r="D21" s="57" t="s">
        <v>330</v>
      </c>
      <c r="E21" s="58" t="s">
        <v>331</v>
      </c>
      <c r="F21" s="171">
        <v>38448</v>
      </c>
      <c r="G21" s="59"/>
      <c r="H21" s="57" t="s">
        <v>325</v>
      </c>
      <c r="I21" s="91">
        <f t="shared" si="0"/>
        <v>707</v>
      </c>
      <c r="J21" s="92">
        <v>6.2210648148148151E-4</v>
      </c>
      <c r="K21" s="93">
        <v>0.17699999999999999</v>
      </c>
      <c r="L21" s="99" t="str">
        <f t="shared" si="1"/>
        <v>II A</v>
      </c>
      <c r="M21" s="65" t="s">
        <v>332</v>
      </c>
      <c r="N21" s="95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  <c r="EL21" s="66"/>
      <c r="EM21" s="66"/>
      <c r="EN21" s="66"/>
      <c r="EO21" s="66"/>
      <c r="EP21" s="66"/>
      <c r="EQ21" s="66"/>
      <c r="ER21" s="66"/>
      <c r="ES21" s="66"/>
      <c r="ET21" s="66"/>
      <c r="EU21" s="66"/>
      <c r="EV21" s="66"/>
      <c r="EW21" s="66"/>
      <c r="EX21" s="66"/>
      <c r="EY21" s="66"/>
      <c r="EZ21" s="66"/>
      <c r="FA21" s="66"/>
      <c r="FB21" s="66"/>
      <c r="FC21" s="66"/>
      <c r="FD21" s="66"/>
      <c r="FE21" s="66"/>
      <c r="FF21" s="66"/>
      <c r="FG21" s="66"/>
      <c r="FH21" s="66"/>
      <c r="FI21" s="66"/>
      <c r="FJ21" s="66"/>
      <c r="FK21" s="66"/>
      <c r="FL21" s="66"/>
      <c r="FM21" s="66"/>
      <c r="FN21" s="66"/>
      <c r="FO21" s="66"/>
      <c r="FP21" s="66"/>
      <c r="FQ21" s="66"/>
      <c r="FR21" s="66"/>
      <c r="FS21" s="66"/>
      <c r="FT21" s="66"/>
      <c r="FU21" s="66"/>
      <c r="FV21" s="66"/>
      <c r="FW21" s="66"/>
      <c r="FX21" s="66"/>
      <c r="FY21" s="66"/>
      <c r="FZ21" s="66"/>
      <c r="GA21" s="66"/>
      <c r="GB21" s="66"/>
      <c r="GC21" s="66"/>
      <c r="GD21" s="66"/>
      <c r="GE21" s="66"/>
      <c r="GF21" s="66"/>
      <c r="GG21" s="66"/>
      <c r="GH21" s="66"/>
      <c r="GI21" s="66"/>
      <c r="GJ21" s="66"/>
      <c r="GK21" s="66"/>
      <c r="GL21" s="66"/>
      <c r="GM21" s="66"/>
      <c r="GN21" s="66"/>
      <c r="GO21" s="66"/>
      <c r="GP21" s="66"/>
      <c r="GQ21" s="66"/>
      <c r="GR21" s="66"/>
      <c r="GS21" s="66"/>
      <c r="GT21" s="66"/>
      <c r="GU21" s="66"/>
      <c r="GV21" s="66"/>
      <c r="GW21" s="66"/>
      <c r="GX21" s="66"/>
      <c r="GY21" s="66"/>
      <c r="GZ21" s="66"/>
      <c r="HA21" s="66"/>
      <c r="HB21" s="66"/>
      <c r="HC21" s="66"/>
      <c r="HD21" s="66"/>
      <c r="HE21" s="66"/>
      <c r="HF21" s="66"/>
      <c r="HG21" s="66"/>
      <c r="HH21" s="66"/>
      <c r="HI21" s="66"/>
      <c r="HJ21" s="66"/>
      <c r="HK21" s="66"/>
      <c r="HL21" s="66"/>
      <c r="HM21" s="66"/>
      <c r="HN21" s="66"/>
      <c r="HO21" s="66"/>
      <c r="HP21" s="66"/>
      <c r="HQ21" s="66"/>
      <c r="HR21" s="66"/>
      <c r="HS21" s="66"/>
      <c r="HT21" s="66"/>
      <c r="HU21" s="66"/>
      <c r="HV21" s="66"/>
      <c r="HW21" s="66"/>
      <c r="HX21" s="66"/>
      <c r="HY21" s="66"/>
      <c r="HZ21" s="66"/>
      <c r="IA21" s="66"/>
      <c r="IB21" s="66"/>
      <c r="IC21" s="66"/>
      <c r="ID21" s="66"/>
      <c r="IE21" s="66"/>
    </row>
    <row r="22" spans="1:239" s="67" customFormat="1" ht="16.2" customHeight="1" x14ac:dyDescent="0.25">
      <c r="A22" s="90">
        <v>14</v>
      </c>
      <c r="B22" s="56"/>
      <c r="C22" s="98">
        <v>8</v>
      </c>
      <c r="D22" s="57" t="s">
        <v>96</v>
      </c>
      <c r="E22" s="58" t="s">
        <v>69</v>
      </c>
      <c r="F22" s="171">
        <v>37990</v>
      </c>
      <c r="G22" s="59" t="s">
        <v>13</v>
      </c>
      <c r="H22" s="57" t="s">
        <v>218</v>
      </c>
      <c r="I22" s="91">
        <f t="shared" si="0"/>
        <v>706</v>
      </c>
      <c r="J22" s="92">
        <v>6.2233796296296299E-4</v>
      </c>
      <c r="K22" s="93">
        <v>0.26500000000000001</v>
      </c>
      <c r="L22" s="99" t="str">
        <f t="shared" si="1"/>
        <v>II A</v>
      </c>
      <c r="M22" s="65" t="s">
        <v>364</v>
      </c>
      <c r="N22" s="95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/>
      <c r="CE22" s="66"/>
      <c r="CF22" s="66"/>
      <c r="CG22" s="66"/>
      <c r="CH22" s="66"/>
      <c r="CI22" s="66"/>
      <c r="CJ22" s="66"/>
      <c r="CK22" s="66"/>
      <c r="CL22" s="66"/>
      <c r="CM22" s="66"/>
      <c r="CN22" s="66"/>
      <c r="CO22" s="66"/>
      <c r="CP22" s="66"/>
      <c r="CQ22" s="66"/>
      <c r="CR22" s="66"/>
      <c r="CS22" s="66"/>
      <c r="CT22" s="66"/>
      <c r="CU22" s="66"/>
      <c r="CV22" s="66"/>
      <c r="CW22" s="66"/>
      <c r="CX22" s="66"/>
      <c r="CY22" s="66"/>
      <c r="CZ22" s="66"/>
      <c r="DA22" s="66"/>
      <c r="DB22" s="66"/>
      <c r="DC22" s="66"/>
      <c r="DD22" s="66"/>
      <c r="DE22" s="66"/>
      <c r="DF22" s="66"/>
      <c r="DG22" s="66"/>
      <c r="DH22" s="66"/>
      <c r="DI22" s="66"/>
      <c r="DJ22" s="66"/>
      <c r="DK22" s="66"/>
      <c r="DL22" s="66"/>
      <c r="DM22" s="66"/>
      <c r="DN22" s="66"/>
      <c r="DO22" s="66"/>
      <c r="DP22" s="66"/>
      <c r="DQ22" s="66"/>
      <c r="DR22" s="66"/>
      <c r="DS22" s="66"/>
      <c r="DT22" s="66"/>
      <c r="DU22" s="66"/>
      <c r="DV22" s="66"/>
      <c r="DW22" s="66"/>
      <c r="DX22" s="66"/>
      <c r="DY22" s="66"/>
      <c r="DZ22" s="66"/>
      <c r="EA22" s="66"/>
      <c r="EB22" s="66"/>
      <c r="EC22" s="66"/>
      <c r="ED22" s="66"/>
      <c r="EE22" s="66"/>
      <c r="EF22" s="66"/>
      <c r="EG22" s="66"/>
      <c r="EH22" s="66"/>
      <c r="EI22" s="66"/>
      <c r="EJ22" s="66"/>
      <c r="EK22" s="66"/>
      <c r="EL22" s="66"/>
      <c r="EM22" s="66"/>
      <c r="EN22" s="66"/>
      <c r="EO22" s="66"/>
      <c r="EP22" s="66"/>
      <c r="EQ22" s="66"/>
      <c r="ER22" s="66"/>
      <c r="ES22" s="66"/>
      <c r="ET22" s="66"/>
      <c r="EU22" s="66"/>
      <c r="EV22" s="66"/>
      <c r="EW22" s="66"/>
      <c r="EX22" s="66"/>
      <c r="EY22" s="66"/>
      <c r="EZ22" s="66"/>
      <c r="FA22" s="66"/>
      <c r="FB22" s="66"/>
      <c r="FC22" s="66"/>
      <c r="FD22" s="66"/>
      <c r="FE22" s="66"/>
      <c r="FF22" s="66"/>
      <c r="FG22" s="66"/>
      <c r="FH22" s="66"/>
      <c r="FI22" s="66"/>
      <c r="FJ22" s="66"/>
      <c r="FK22" s="66"/>
      <c r="FL22" s="66"/>
      <c r="FM22" s="66"/>
      <c r="FN22" s="66"/>
      <c r="FO22" s="66"/>
      <c r="FP22" s="66"/>
      <c r="FQ22" s="66"/>
      <c r="FR22" s="66"/>
      <c r="FS22" s="66"/>
      <c r="FT22" s="66"/>
      <c r="FU22" s="66"/>
      <c r="FV22" s="66"/>
      <c r="FW22" s="66"/>
      <c r="FX22" s="66"/>
      <c r="FY22" s="66"/>
      <c r="FZ22" s="66"/>
      <c r="GA22" s="66"/>
      <c r="GB22" s="66"/>
      <c r="GC22" s="66"/>
      <c r="GD22" s="66"/>
      <c r="GE22" s="66"/>
      <c r="GF22" s="66"/>
      <c r="GG22" s="66"/>
      <c r="GH22" s="66"/>
      <c r="GI22" s="66"/>
      <c r="GJ22" s="66"/>
      <c r="GK22" s="66"/>
      <c r="GL22" s="66"/>
      <c r="GM22" s="66"/>
      <c r="GN22" s="66"/>
      <c r="GO22" s="66"/>
      <c r="GP22" s="66"/>
      <c r="GQ22" s="66"/>
      <c r="GR22" s="66"/>
      <c r="GS22" s="66"/>
      <c r="GT22" s="66"/>
      <c r="GU22" s="66"/>
      <c r="GV22" s="66"/>
      <c r="GW22" s="66"/>
      <c r="GX22" s="66"/>
      <c r="GY22" s="66"/>
      <c r="GZ22" s="66"/>
      <c r="HA22" s="66"/>
      <c r="HB22" s="66"/>
      <c r="HC22" s="66"/>
      <c r="HD22" s="66"/>
      <c r="HE22" s="66"/>
      <c r="HF22" s="66"/>
      <c r="HG22" s="66"/>
      <c r="HH22" s="66"/>
      <c r="HI22" s="66"/>
      <c r="HJ22" s="66"/>
      <c r="HK22" s="66"/>
      <c r="HL22" s="66"/>
      <c r="HM22" s="66"/>
      <c r="HN22" s="66"/>
      <c r="HO22" s="66"/>
      <c r="HP22" s="66"/>
      <c r="HQ22" s="66"/>
      <c r="HR22" s="66"/>
      <c r="HS22" s="66"/>
      <c r="HT22" s="66"/>
      <c r="HU22" s="66"/>
      <c r="HV22" s="66"/>
      <c r="HW22" s="66"/>
      <c r="HX22" s="66"/>
      <c r="HY22" s="66"/>
      <c r="HZ22" s="66"/>
      <c r="IA22" s="66"/>
      <c r="IB22" s="66"/>
      <c r="IC22" s="66"/>
      <c r="ID22" s="66"/>
      <c r="IE22" s="66"/>
    </row>
    <row r="23" spans="1:239" s="67" customFormat="1" ht="16.2" customHeight="1" x14ac:dyDescent="0.25">
      <c r="A23" s="90">
        <v>15</v>
      </c>
      <c r="B23" s="56"/>
      <c r="C23" s="98"/>
      <c r="D23" s="57" t="s">
        <v>153</v>
      </c>
      <c r="E23" s="58" t="s">
        <v>154</v>
      </c>
      <c r="F23" s="171">
        <v>35606</v>
      </c>
      <c r="G23" s="59" t="s">
        <v>92</v>
      </c>
      <c r="H23" s="57"/>
      <c r="I23" s="91">
        <f t="shared" si="0"/>
        <v>659</v>
      </c>
      <c r="J23" s="92">
        <v>6.3287037037037034E-4</v>
      </c>
      <c r="K23" s="93">
        <v>0.28599999999999998</v>
      </c>
      <c r="L23" s="99" t="str">
        <f t="shared" si="1"/>
        <v>II A</v>
      </c>
      <c r="M23" s="65" t="s">
        <v>93</v>
      </c>
      <c r="N23" s="9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66"/>
      <c r="BP23" s="66"/>
      <c r="BQ23" s="66"/>
      <c r="BR23" s="66"/>
      <c r="BS23" s="66"/>
      <c r="BT23" s="66"/>
      <c r="BU23" s="66"/>
      <c r="BV23" s="66"/>
      <c r="BW23" s="66"/>
      <c r="BX23" s="66"/>
      <c r="BY23" s="66"/>
      <c r="BZ23" s="66"/>
      <c r="CA23" s="66"/>
      <c r="CB23" s="66"/>
      <c r="CC23" s="66"/>
      <c r="CD23" s="66"/>
      <c r="CE23" s="66"/>
      <c r="CF23" s="66"/>
      <c r="CG23" s="66"/>
      <c r="CH23" s="66"/>
      <c r="CI23" s="66"/>
      <c r="CJ23" s="66"/>
      <c r="CK23" s="66"/>
      <c r="CL23" s="66"/>
      <c r="CM23" s="66"/>
      <c r="CN23" s="66"/>
      <c r="CO23" s="66"/>
      <c r="CP23" s="66"/>
      <c r="CQ23" s="66"/>
      <c r="CR23" s="66"/>
      <c r="CS23" s="66"/>
      <c r="CT23" s="66"/>
      <c r="CU23" s="66"/>
      <c r="CV23" s="66"/>
      <c r="CW23" s="66"/>
      <c r="CX23" s="66"/>
      <c r="CY23" s="66"/>
      <c r="CZ23" s="66"/>
      <c r="DA23" s="66"/>
      <c r="DB23" s="66"/>
      <c r="DC23" s="66"/>
      <c r="DD23" s="66"/>
      <c r="DE23" s="66"/>
      <c r="DF23" s="66"/>
      <c r="DG23" s="66"/>
      <c r="DH23" s="66"/>
      <c r="DI23" s="66"/>
      <c r="DJ23" s="66"/>
      <c r="DK23" s="66"/>
      <c r="DL23" s="66"/>
      <c r="DM23" s="66"/>
      <c r="DN23" s="66"/>
      <c r="DO23" s="66"/>
      <c r="DP23" s="66"/>
      <c r="DQ23" s="66"/>
      <c r="DR23" s="66"/>
      <c r="DS23" s="66"/>
      <c r="DT23" s="66"/>
      <c r="DU23" s="66"/>
      <c r="DV23" s="66"/>
      <c r="DW23" s="66"/>
      <c r="DX23" s="66"/>
      <c r="DY23" s="66"/>
      <c r="DZ23" s="66"/>
      <c r="EA23" s="66"/>
      <c r="EB23" s="66"/>
      <c r="EC23" s="66"/>
      <c r="ED23" s="66"/>
      <c r="EE23" s="66"/>
      <c r="EF23" s="66"/>
      <c r="EG23" s="66"/>
      <c r="EH23" s="66"/>
      <c r="EI23" s="66"/>
      <c r="EJ23" s="66"/>
      <c r="EK23" s="66"/>
      <c r="EL23" s="66"/>
      <c r="EM23" s="66"/>
      <c r="EN23" s="66"/>
      <c r="EO23" s="66"/>
      <c r="EP23" s="66"/>
      <c r="EQ23" s="66"/>
      <c r="ER23" s="66"/>
      <c r="ES23" s="66"/>
      <c r="ET23" s="66"/>
      <c r="EU23" s="66"/>
      <c r="EV23" s="66"/>
      <c r="EW23" s="66"/>
      <c r="EX23" s="66"/>
      <c r="EY23" s="66"/>
      <c r="EZ23" s="66"/>
      <c r="FA23" s="66"/>
      <c r="FB23" s="66"/>
      <c r="FC23" s="66"/>
      <c r="FD23" s="66"/>
      <c r="FE23" s="66"/>
      <c r="FF23" s="66"/>
      <c r="FG23" s="66"/>
      <c r="FH23" s="66"/>
      <c r="FI23" s="66"/>
      <c r="FJ23" s="66"/>
      <c r="FK23" s="66"/>
      <c r="FL23" s="66"/>
      <c r="FM23" s="66"/>
      <c r="FN23" s="66"/>
      <c r="FO23" s="66"/>
      <c r="FP23" s="66"/>
      <c r="FQ23" s="66"/>
      <c r="FR23" s="66"/>
      <c r="FS23" s="66"/>
      <c r="FT23" s="66"/>
      <c r="FU23" s="66"/>
      <c r="FV23" s="66"/>
      <c r="FW23" s="66"/>
      <c r="FX23" s="66"/>
      <c r="FY23" s="66"/>
      <c r="FZ23" s="66"/>
      <c r="GA23" s="66"/>
      <c r="GB23" s="66"/>
      <c r="GC23" s="66"/>
      <c r="GD23" s="66"/>
      <c r="GE23" s="66"/>
      <c r="GF23" s="66"/>
      <c r="GG23" s="66"/>
      <c r="GH23" s="66"/>
      <c r="GI23" s="66"/>
      <c r="GJ23" s="66"/>
      <c r="GK23" s="66"/>
      <c r="GL23" s="66"/>
      <c r="GM23" s="66"/>
      <c r="GN23" s="66"/>
      <c r="GO23" s="66"/>
      <c r="GP23" s="66"/>
      <c r="GQ23" s="66"/>
      <c r="GR23" s="66"/>
      <c r="GS23" s="66"/>
      <c r="GT23" s="66"/>
      <c r="GU23" s="66"/>
      <c r="GV23" s="66"/>
      <c r="GW23" s="66"/>
      <c r="GX23" s="66"/>
      <c r="GY23" s="66"/>
      <c r="GZ23" s="66"/>
      <c r="HA23" s="66"/>
      <c r="HB23" s="66"/>
      <c r="HC23" s="66"/>
      <c r="HD23" s="66"/>
      <c r="HE23" s="66"/>
      <c r="HF23" s="66"/>
      <c r="HG23" s="66"/>
      <c r="HH23" s="66"/>
      <c r="HI23" s="66"/>
      <c r="HJ23" s="66"/>
      <c r="HK23" s="66"/>
      <c r="HL23" s="66"/>
      <c r="HM23" s="66"/>
      <c r="HN23" s="66"/>
      <c r="HO23" s="66"/>
      <c r="HP23" s="66"/>
      <c r="HQ23" s="66"/>
      <c r="HR23" s="66"/>
      <c r="HS23" s="66"/>
      <c r="HT23" s="66"/>
      <c r="HU23" s="66"/>
      <c r="HV23" s="66"/>
      <c r="HW23" s="66"/>
      <c r="HX23" s="66"/>
      <c r="HY23" s="66"/>
      <c r="HZ23" s="66"/>
      <c r="IA23" s="66"/>
      <c r="IB23" s="66"/>
      <c r="IC23" s="66"/>
      <c r="ID23" s="66"/>
      <c r="IE23" s="66"/>
    </row>
    <row r="24" spans="1:239" s="67" customFormat="1" ht="16.2" customHeight="1" x14ac:dyDescent="0.25">
      <c r="A24" s="90">
        <v>16</v>
      </c>
      <c r="B24" s="56"/>
      <c r="C24" s="98">
        <v>9</v>
      </c>
      <c r="D24" s="57" t="s">
        <v>393</v>
      </c>
      <c r="E24" s="58" t="s">
        <v>394</v>
      </c>
      <c r="F24" s="171">
        <v>37306</v>
      </c>
      <c r="G24" s="59" t="s">
        <v>41</v>
      </c>
      <c r="H24" s="57" t="s">
        <v>90</v>
      </c>
      <c r="I24" s="91">
        <f t="shared" si="0"/>
        <v>643</v>
      </c>
      <c r="J24" s="92">
        <v>6.3634259259259254E-4</v>
      </c>
      <c r="K24" s="93">
        <v>0.23100000000000001</v>
      </c>
      <c r="L24" s="99" t="str">
        <f t="shared" si="1"/>
        <v>II A</v>
      </c>
      <c r="M24" s="65" t="s">
        <v>173</v>
      </c>
      <c r="N24" s="95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  <c r="EH24" s="66"/>
      <c r="EI24" s="66"/>
      <c r="EJ24" s="66"/>
      <c r="EK24" s="66"/>
      <c r="EL24" s="66"/>
      <c r="EM24" s="66"/>
      <c r="EN24" s="66"/>
      <c r="EO24" s="66"/>
      <c r="EP24" s="66"/>
      <c r="EQ24" s="66"/>
      <c r="ER24" s="66"/>
      <c r="ES24" s="66"/>
      <c r="ET24" s="66"/>
      <c r="EU24" s="66"/>
      <c r="EV24" s="66"/>
      <c r="EW24" s="66"/>
      <c r="EX24" s="66"/>
      <c r="EY24" s="66"/>
      <c r="EZ24" s="66"/>
      <c r="FA24" s="66"/>
      <c r="FB24" s="66"/>
      <c r="FC24" s="66"/>
      <c r="FD24" s="66"/>
      <c r="FE24" s="66"/>
      <c r="FF24" s="66"/>
      <c r="FG24" s="66"/>
      <c r="FH24" s="66"/>
      <c r="FI24" s="66"/>
      <c r="FJ24" s="66"/>
      <c r="FK24" s="66"/>
      <c r="FL24" s="66"/>
      <c r="FM24" s="66"/>
      <c r="FN24" s="66"/>
      <c r="FO24" s="66"/>
      <c r="FP24" s="66"/>
      <c r="FQ24" s="66"/>
      <c r="FR24" s="66"/>
      <c r="FS24" s="66"/>
      <c r="FT24" s="66"/>
      <c r="FU24" s="66"/>
      <c r="FV24" s="66"/>
      <c r="FW24" s="66"/>
      <c r="FX24" s="66"/>
      <c r="FY24" s="66"/>
      <c r="FZ24" s="66"/>
      <c r="GA24" s="66"/>
      <c r="GB24" s="66"/>
      <c r="GC24" s="66"/>
      <c r="GD24" s="66"/>
      <c r="GE24" s="66"/>
      <c r="GF24" s="66"/>
      <c r="GG24" s="66"/>
      <c r="GH24" s="66"/>
      <c r="GI24" s="66"/>
      <c r="GJ24" s="66"/>
      <c r="GK24" s="66"/>
      <c r="GL24" s="66"/>
      <c r="GM24" s="66"/>
      <c r="GN24" s="66"/>
      <c r="GO24" s="66"/>
      <c r="GP24" s="66"/>
      <c r="GQ24" s="66"/>
      <c r="GR24" s="66"/>
      <c r="GS24" s="66"/>
      <c r="GT24" s="66"/>
      <c r="GU24" s="66"/>
      <c r="GV24" s="66"/>
      <c r="GW24" s="66"/>
      <c r="GX24" s="66"/>
      <c r="GY24" s="66"/>
      <c r="GZ24" s="66"/>
      <c r="HA24" s="66"/>
      <c r="HB24" s="66"/>
      <c r="HC24" s="66"/>
      <c r="HD24" s="66"/>
      <c r="HE24" s="66"/>
      <c r="HF24" s="66"/>
      <c r="HG24" s="66"/>
      <c r="HH24" s="66"/>
      <c r="HI24" s="66"/>
      <c r="HJ24" s="66"/>
      <c r="HK24" s="66"/>
      <c r="HL24" s="66"/>
      <c r="HM24" s="66"/>
      <c r="HN24" s="66"/>
      <c r="HO24" s="66"/>
      <c r="HP24" s="66"/>
      <c r="HQ24" s="66"/>
      <c r="HR24" s="66"/>
      <c r="HS24" s="66"/>
      <c r="HT24" s="66"/>
      <c r="HU24" s="66"/>
      <c r="HV24" s="66"/>
      <c r="HW24" s="66"/>
      <c r="HX24" s="66"/>
      <c r="HY24" s="66"/>
      <c r="HZ24" s="66"/>
      <c r="IA24" s="66"/>
      <c r="IB24" s="66"/>
      <c r="IC24" s="66"/>
      <c r="ID24" s="66"/>
      <c r="IE24" s="66"/>
    </row>
    <row r="25" spans="1:239" s="67" customFormat="1" ht="16.2" customHeight="1" x14ac:dyDescent="0.25">
      <c r="A25" s="90">
        <v>17</v>
      </c>
      <c r="B25" s="56"/>
      <c r="C25" s="98">
        <v>10</v>
      </c>
      <c r="D25" s="57" t="s">
        <v>54</v>
      </c>
      <c r="E25" s="58" t="s">
        <v>94</v>
      </c>
      <c r="F25" s="171">
        <v>38284</v>
      </c>
      <c r="G25" s="59" t="s">
        <v>92</v>
      </c>
      <c r="H25" s="57" t="s">
        <v>218</v>
      </c>
      <c r="I25" s="91">
        <f t="shared" si="0"/>
        <v>633</v>
      </c>
      <c r="J25" s="92">
        <v>6.3865740740740745E-4</v>
      </c>
      <c r="K25" s="93">
        <v>0.20300000000000001</v>
      </c>
      <c r="L25" s="99" t="str">
        <f t="shared" si="1"/>
        <v>II A</v>
      </c>
      <c r="M25" s="65" t="s">
        <v>93</v>
      </c>
      <c r="N25" s="95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66"/>
      <c r="BP25" s="66"/>
      <c r="BQ25" s="66"/>
      <c r="BR25" s="66"/>
      <c r="BS25" s="66"/>
      <c r="BT25" s="66"/>
      <c r="BU25" s="66"/>
      <c r="BV25" s="66"/>
      <c r="BW25" s="66"/>
      <c r="BX25" s="66"/>
      <c r="BY25" s="66"/>
      <c r="BZ25" s="66"/>
      <c r="CA25" s="66"/>
      <c r="CB25" s="66"/>
      <c r="CC25" s="66"/>
      <c r="CD25" s="66"/>
      <c r="CE25" s="66"/>
      <c r="CF25" s="66"/>
      <c r="CG25" s="66"/>
      <c r="CH25" s="66"/>
      <c r="CI25" s="66"/>
      <c r="CJ25" s="66"/>
      <c r="CK25" s="66"/>
      <c r="CL25" s="66"/>
      <c r="CM25" s="66"/>
      <c r="CN25" s="66"/>
      <c r="CO25" s="66"/>
      <c r="CP25" s="66"/>
      <c r="CQ25" s="66"/>
      <c r="CR25" s="66"/>
      <c r="CS25" s="66"/>
      <c r="CT25" s="66"/>
      <c r="CU25" s="66"/>
      <c r="CV25" s="66"/>
      <c r="CW25" s="66"/>
      <c r="CX25" s="66"/>
      <c r="CY25" s="66"/>
      <c r="CZ25" s="66"/>
      <c r="DA25" s="66"/>
      <c r="DB25" s="66"/>
      <c r="DC25" s="66"/>
      <c r="DD25" s="66"/>
      <c r="DE25" s="66"/>
      <c r="DF25" s="66"/>
      <c r="DG25" s="66"/>
      <c r="DH25" s="66"/>
      <c r="DI25" s="66"/>
      <c r="DJ25" s="66"/>
      <c r="DK25" s="66"/>
      <c r="DL25" s="66"/>
      <c r="DM25" s="66"/>
      <c r="DN25" s="66"/>
      <c r="DO25" s="66"/>
      <c r="DP25" s="66"/>
      <c r="DQ25" s="66"/>
      <c r="DR25" s="66"/>
      <c r="DS25" s="66"/>
      <c r="DT25" s="66"/>
      <c r="DU25" s="66"/>
      <c r="DV25" s="66"/>
      <c r="DW25" s="66"/>
      <c r="DX25" s="66"/>
      <c r="DY25" s="66"/>
      <c r="DZ25" s="66"/>
      <c r="EA25" s="66"/>
      <c r="EB25" s="66"/>
      <c r="EC25" s="66"/>
      <c r="ED25" s="66"/>
      <c r="EE25" s="66"/>
      <c r="EF25" s="66"/>
      <c r="EG25" s="66"/>
      <c r="EH25" s="66"/>
      <c r="EI25" s="66"/>
      <c r="EJ25" s="66"/>
      <c r="EK25" s="66"/>
      <c r="EL25" s="66"/>
      <c r="EM25" s="66"/>
      <c r="EN25" s="66"/>
      <c r="EO25" s="66"/>
      <c r="EP25" s="66"/>
      <c r="EQ25" s="66"/>
      <c r="ER25" s="66"/>
      <c r="ES25" s="66"/>
      <c r="ET25" s="66"/>
      <c r="EU25" s="66"/>
      <c r="EV25" s="66"/>
      <c r="EW25" s="66"/>
      <c r="EX25" s="66"/>
      <c r="EY25" s="66"/>
      <c r="EZ25" s="66"/>
      <c r="FA25" s="66"/>
      <c r="FB25" s="66"/>
      <c r="FC25" s="66"/>
      <c r="FD25" s="66"/>
      <c r="FE25" s="66"/>
      <c r="FF25" s="66"/>
      <c r="FG25" s="66"/>
      <c r="FH25" s="66"/>
      <c r="FI25" s="66"/>
      <c r="FJ25" s="66"/>
      <c r="FK25" s="66"/>
      <c r="FL25" s="66"/>
      <c r="FM25" s="66"/>
      <c r="FN25" s="66"/>
      <c r="FO25" s="66"/>
      <c r="FP25" s="66"/>
      <c r="FQ25" s="66"/>
      <c r="FR25" s="66"/>
      <c r="FS25" s="66"/>
      <c r="FT25" s="66"/>
      <c r="FU25" s="66"/>
      <c r="FV25" s="66"/>
      <c r="FW25" s="66"/>
      <c r="FX25" s="66"/>
      <c r="FY25" s="66"/>
      <c r="FZ25" s="66"/>
      <c r="GA25" s="66"/>
      <c r="GB25" s="66"/>
      <c r="GC25" s="66"/>
      <c r="GD25" s="66"/>
      <c r="GE25" s="66"/>
      <c r="GF25" s="66"/>
      <c r="GG25" s="66"/>
      <c r="GH25" s="66"/>
      <c r="GI25" s="66"/>
      <c r="GJ25" s="66"/>
      <c r="GK25" s="66"/>
      <c r="GL25" s="66"/>
      <c r="GM25" s="66"/>
      <c r="GN25" s="66"/>
      <c r="GO25" s="66"/>
      <c r="GP25" s="66"/>
      <c r="GQ25" s="66"/>
      <c r="GR25" s="66"/>
      <c r="GS25" s="66"/>
      <c r="GT25" s="66"/>
      <c r="GU25" s="66"/>
      <c r="GV25" s="66"/>
      <c r="GW25" s="66"/>
      <c r="GX25" s="66"/>
      <c r="GY25" s="66"/>
      <c r="GZ25" s="66"/>
      <c r="HA25" s="66"/>
      <c r="HB25" s="66"/>
      <c r="HC25" s="66"/>
      <c r="HD25" s="66"/>
      <c r="HE25" s="66"/>
      <c r="HF25" s="66"/>
      <c r="HG25" s="66"/>
      <c r="HH25" s="66"/>
      <c r="HI25" s="66"/>
      <c r="HJ25" s="66"/>
      <c r="HK25" s="66"/>
      <c r="HL25" s="66"/>
      <c r="HM25" s="66"/>
      <c r="HN25" s="66"/>
      <c r="HO25" s="66"/>
      <c r="HP25" s="66"/>
      <c r="HQ25" s="66"/>
      <c r="HR25" s="66"/>
      <c r="HS25" s="66"/>
      <c r="HT25" s="66"/>
      <c r="HU25" s="66"/>
      <c r="HV25" s="66"/>
      <c r="HW25" s="66"/>
      <c r="HX25" s="66"/>
      <c r="HY25" s="66"/>
      <c r="HZ25" s="66"/>
      <c r="IA25" s="66"/>
      <c r="IB25" s="66"/>
      <c r="IC25" s="66"/>
      <c r="ID25" s="66"/>
      <c r="IE25" s="66"/>
    </row>
    <row r="26" spans="1:239" s="67" customFormat="1" ht="16.2" customHeight="1" x14ac:dyDescent="0.25">
      <c r="A26" s="90">
        <v>18</v>
      </c>
      <c r="B26" s="56">
        <v>5</v>
      </c>
      <c r="C26" s="98"/>
      <c r="D26" s="57" t="s">
        <v>120</v>
      </c>
      <c r="E26" s="58" t="s">
        <v>121</v>
      </c>
      <c r="F26" s="171">
        <v>39418</v>
      </c>
      <c r="G26" s="59" t="s">
        <v>13</v>
      </c>
      <c r="H26" s="57"/>
      <c r="I26" s="91">
        <f t="shared" si="0"/>
        <v>487</v>
      </c>
      <c r="J26" s="92">
        <v>6.748842592592593E-4</v>
      </c>
      <c r="K26" s="93">
        <v>0.36699999999999999</v>
      </c>
      <c r="L26" s="99" t="str">
        <f t="shared" si="1"/>
        <v>III A</v>
      </c>
      <c r="M26" s="65" t="s">
        <v>18</v>
      </c>
      <c r="N26" s="95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66"/>
      <c r="BP26" s="66"/>
      <c r="BQ26" s="66"/>
      <c r="BR26" s="66"/>
      <c r="BS26" s="66"/>
      <c r="BT26" s="66"/>
      <c r="BU26" s="66"/>
      <c r="BV26" s="66"/>
      <c r="BW26" s="66"/>
      <c r="BX26" s="66"/>
      <c r="BY26" s="66"/>
      <c r="BZ26" s="66"/>
      <c r="CA26" s="66"/>
      <c r="CB26" s="66"/>
      <c r="CC26" s="66"/>
      <c r="CD26" s="66"/>
      <c r="CE26" s="66"/>
      <c r="CF26" s="66"/>
      <c r="CG26" s="66"/>
      <c r="CH26" s="66"/>
      <c r="CI26" s="66"/>
      <c r="CJ26" s="66"/>
      <c r="CK26" s="66"/>
      <c r="CL26" s="66"/>
      <c r="CM26" s="66"/>
      <c r="CN26" s="66"/>
      <c r="CO26" s="66"/>
      <c r="CP26" s="66"/>
      <c r="CQ26" s="66"/>
      <c r="CR26" s="66"/>
      <c r="CS26" s="66"/>
      <c r="CT26" s="66"/>
      <c r="CU26" s="66"/>
      <c r="CV26" s="66"/>
      <c r="CW26" s="66"/>
      <c r="CX26" s="66"/>
      <c r="CY26" s="66"/>
      <c r="CZ26" s="66"/>
      <c r="DA26" s="66"/>
      <c r="DB26" s="66"/>
      <c r="DC26" s="66"/>
      <c r="DD26" s="66"/>
      <c r="DE26" s="66"/>
      <c r="DF26" s="66"/>
      <c r="DG26" s="66"/>
      <c r="DH26" s="66"/>
      <c r="DI26" s="66"/>
      <c r="DJ26" s="66"/>
      <c r="DK26" s="66"/>
      <c r="DL26" s="66"/>
      <c r="DM26" s="66"/>
      <c r="DN26" s="66"/>
      <c r="DO26" s="66"/>
      <c r="DP26" s="66"/>
      <c r="DQ26" s="66"/>
      <c r="DR26" s="66"/>
      <c r="DS26" s="66"/>
      <c r="DT26" s="66"/>
      <c r="DU26" s="66"/>
      <c r="DV26" s="66"/>
      <c r="DW26" s="66"/>
      <c r="DX26" s="66"/>
      <c r="DY26" s="66"/>
      <c r="DZ26" s="66"/>
      <c r="EA26" s="66"/>
      <c r="EB26" s="66"/>
      <c r="EC26" s="66"/>
      <c r="ED26" s="66"/>
      <c r="EE26" s="66"/>
      <c r="EF26" s="66"/>
      <c r="EG26" s="66"/>
      <c r="EH26" s="66"/>
      <c r="EI26" s="66"/>
      <c r="EJ26" s="66"/>
      <c r="EK26" s="66"/>
      <c r="EL26" s="66"/>
      <c r="EM26" s="66"/>
      <c r="EN26" s="66"/>
      <c r="EO26" s="66"/>
      <c r="EP26" s="66"/>
      <c r="EQ26" s="66"/>
      <c r="ER26" s="66"/>
      <c r="ES26" s="66"/>
      <c r="ET26" s="66"/>
      <c r="EU26" s="66"/>
      <c r="EV26" s="66"/>
      <c r="EW26" s="66"/>
      <c r="EX26" s="66"/>
      <c r="EY26" s="66"/>
      <c r="EZ26" s="66"/>
      <c r="FA26" s="66"/>
      <c r="FB26" s="66"/>
      <c r="FC26" s="66"/>
      <c r="FD26" s="66"/>
      <c r="FE26" s="66"/>
      <c r="FF26" s="66"/>
      <c r="FG26" s="66"/>
      <c r="FH26" s="66"/>
      <c r="FI26" s="66"/>
      <c r="FJ26" s="66"/>
      <c r="FK26" s="66"/>
      <c r="FL26" s="66"/>
      <c r="FM26" s="66"/>
      <c r="FN26" s="66"/>
      <c r="FO26" s="66"/>
      <c r="FP26" s="66"/>
      <c r="FQ26" s="66"/>
      <c r="FR26" s="66"/>
      <c r="FS26" s="66"/>
      <c r="FT26" s="66"/>
      <c r="FU26" s="66"/>
      <c r="FV26" s="66"/>
      <c r="FW26" s="66"/>
      <c r="FX26" s="66"/>
      <c r="FY26" s="66"/>
      <c r="FZ26" s="66"/>
      <c r="GA26" s="66"/>
      <c r="GB26" s="66"/>
      <c r="GC26" s="66"/>
      <c r="GD26" s="66"/>
      <c r="GE26" s="66"/>
      <c r="GF26" s="66"/>
      <c r="GG26" s="66"/>
      <c r="GH26" s="66"/>
      <c r="GI26" s="66"/>
      <c r="GJ26" s="66"/>
      <c r="GK26" s="66"/>
      <c r="GL26" s="66"/>
      <c r="GM26" s="66"/>
      <c r="GN26" s="66"/>
      <c r="GO26" s="66"/>
      <c r="GP26" s="66"/>
      <c r="GQ26" s="66"/>
      <c r="GR26" s="66"/>
      <c r="GS26" s="66"/>
      <c r="GT26" s="66"/>
      <c r="GU26" s="66"/>
      <c r="GV26" s="66"/>
      <c r="GW26" s="66"/>
      <c r="GX26" s="66"/>
      <c r="GY26" s="66"/>
      <c r="GZ26" s="66"/>
      <c r="HA26" s="66"/>
      <c r="HB26" s="66"/>
      <c r="HC26" s="66"/>
      <c r="HD26" s="66"/>
      <c r="HE26" s="66"/>
      <c r="HF26" s="66"/>
      <c r="HG26" s="66"/>
      <c r="HH26" s="66"/>
      <c r="HI26" s="66"/>
      <c r="HJ26" s="66"/>
      <c r="HK26" s="66"/>
      <c r="HL26" s="66"/>
      <c r="HM26" s="66"/>
      <c r="HN26" s="66"/>
      <c r="HO26" s="66"/>
      <c r="HP26" s="66"/>
      <c r="HQ26" s="66"/>
      <c r="HR26" s="66"/>
      <c r="HS26" s="66"/>
      <c r="HT26" s="66"/>
      <c r="HU26" s="66"/>
      <c r="HV26" s="66"/>
      <c r="HW26" s="66"/>
      <c r="HX26" s="66"/>
      <c r="HY26" s="66"/>
      <c r="HZ26" s="66"/>
      <c r="IA26" s="66"/>
      <c r="IB26" s="66"/>
      <c r="IC26" s="66"/>
      <c r="ID26" s="66"/>
      <c r="IE26" s="66"/>
    </row>
    <row r="27" spans="1:239" s="67" customFormat="1" ht="16.2" customHeight="1" x14ac:dyDescent="0.25">
      <c r="A27" s="90">
        <v>19</v>
      </c>
      <c r="B27" s="56">
        <v>6</v>
      </c>
      <c r="C27" s="98"/>
      <c r="D27" s="57" t="s">
        <v>243</v>
      </c>
      <c r="E27" s="58" t="s">
        <v>351</v>
      </c>
      <c r="F27" s="171">
        <v>40423</v>
      </c>
      <c r="G27" s="59" t="s">
        <v>13</v>
      </c>
      <c r="H27" s="57"/>
      <c r="I27" s="91">
        <f t="shared" si="0"/>
        <v>472</v>
      </c>
      <c r="J27" s="92">
        <v>6.789351851851852E-4</v>
      </c>
      <c r="K27" s="93">
        <v>0.26600000000000001</v>
      </c>
      <c r="L27" s="99" t="str">
        <f t="shared" si="1"/>
        <v>III A</v>
      </c>
      <c r="M27" s="65" t="s">
        <v>350</v>
      </c>
      <c r="N27" s="95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66"/>
      <c r="BP27" s="66"/>
      <c r="BQ27" s="66"/>
      <c r="BR27" s="66"/>
      <c r="BS27" s="66"/>
      <c r="BT27" s="66"/>
      <c r="BU27" s="66"/>
      <c r="BV27" s="66"/>
      <c r="BW27" s="66"/>
      <c r="BX27" s="66"/>
      <c r="BY27" s="66"/>
      <c r="BZ27" s="66"/>
      <c r="CA27" s="66"/>
      <c r="CB27" s="66"/>
      <c r="CC27" s="66"/>
      <c r="CD27" s="66"/>
      <c r="CE27" s="66"/>
      <c r="CF27" s="66"/>
      <c r="CG27" s="66"/>
      <c r="CH27" s="66"/>
      <c r="CI27" s="66"/>
      <c r="CJ27" s="66"/>
      <c r="CK27" s="66"/>
      <c r="CL27" s="66"/>
      <c r="CM27" s="66"/>
      <c r="CN27" s="66"/>
      <c r="CO27" s="66"/>
      <c r="CP27" s="66"/>
      <c r="CQ27" s="66"/>
      <c r="CR27" s="66"/>
      <c r="CS27" s="66"/>
      <c r="CT27" s="66"/>
      <c r="CU27" s="66"/>
      <c r="CV27" s="66"/>
      <c r="CW27" s="66"/>
      <c r="CX27" s="66"/>
      <c r="CY27" s="66"/>
      <c r="CZ27" s="66"/>
      <c r="DA27" s="66"/>
      <c r="DB27" s="66"/>
      <c r="DC27" s="66"/>
      <c r="DD27" s="66"/>
      <c r="DE27" s="66"/>
      <c r="DF27" s="66"/>
      <c r="DG27" s="66"/>
      <c r="DH27" s="66"/>
      <c r="DI27" s="66"/>
      <c r="DJ27" s="66"/>
      <c r="DK27" s="66"/>
      <c r="DL27" s="66"/>
      <c r="DM27" s="66"/>
      <c r="DN27" s="66"/>
      <c r="DO27" s="66"/>
      <c r="DP27" s="66"/>
      <c r="DQ27" s="66"/>
      <c r="DR27" s="66"/>
      <c r="DS27" s="66"/>
      <c r="DT27" s="66"/>
      <c r="DU27" s="66"/>
      <c r="DV27" s="66"/>
      <c r="DW27" s="66"/>
      <c r="DX27" s="66"/>
      <c r="DY27" s="66"/>
      <c r="DZ27" s="66"/>
      <c r="EA27" s="66"/>
      <c r="EB27" s="66"/>
      <c r="EC27" s="66"/>
      <c r="ED27" s="66"/>
      <c r="EE27" s="66"/>
      <c r="EF27" s="66"/>
      <c r="EG27" s="66"/>
      <c r="EH27" s="66"/>
      <c r="EI27" s="66"/>
      <c r="EJ27" s="66"/>
      <c r="EK27" s="66"/>
      <c r="EL27" s="66"/>
      <c r="EM27" s="66"/>
      <c r="EN27" s="66"/>
      <c r="EO27" s="66"/>
      <c r="EP27" s="66"/>
      <c r="EQ27" s="66"/>
      <c r="ER27" s="66"/>
      <c r="ES27" s="66"/>
      <c r="ET27" s="66"/>
      <c r="EU27" s="66"/>
      <c r="EV27" s="66"/>
      <c r="EW27" s="66"/>
      <c r="EX27" s="66"/>
      <c r="EY27" s="66"/>
      <c r="EZ27" s="66"/>
      <c r="FA27" s="66"/>
      <c r="FB27" s="66"/>
      <c r="FC27" s="66"/>
      <c r="FD27" s="66"/>
      <c r="FE27" s="66"/>
      <c r="FF27" s="66"/>
      <c r="FG27" s="66"/>
      <c r="FH27" s="66"/>
      <c r="FI27" s="66"/>
      <c r="FJ27" s="66"/>
      <c r="FK27" s="66"/>
      <c r="FL27" s="66"/>
      <c r="FM27" s="66"/>
      <c r="FN27" s="66"/>
      <c r="FO27" s="66"/>
      <c r="FP27" s="66"/>
      <c r="FQ27" s="66"/>
      <c r="FR27" s="66"/>
      <c r="FS27" s="66"/>
      <c r="FT27" s="66"/>
      <c r="FU27" s="66"/>
      <c r="FV27" s="66"/>
      <c r="FW27" s="66"/>
      <c r="FX27" s="66"/>
      <c r="FY27" s="66"/>
      <c r="FZ27" s="66"/>
      <c r="GA27" s="66"/>
      <c r="GB27" s="66"/>
      <c r="GC27" s="66"/>
      <c r="GD27" s="66"/>
      <c r="GE27" s="66"/>
      <c r="GF27" s="66"/>
      <c r="GG27" s="66"/>
      <c r="GH27" s="66"/>
      <c r="GI27" s="66"/>
      <c r="GJ27" s="66"/>
      <c r="GK27" s="66"/>
      <c r="GL27" s="66"/>
      <c r="GM27" s="66"/>
      <c r="GN27" s="66"/>
      <c r="GO27" s="66"/>
      <c r="GP27" s="66"/>
      <c r="GQ27" s="66"/>
      <c r="GR27" s="66"/>
      <c r="GS27" s="66"/>
      <c r="GT27" s="66"/>
      <c r="GU27" s="66"/>
      <c r="GV27" s="66"/>
      <c r="GW27" s="66"/>
      <c r="GX27" s="66"/>
      <c r="GY27" s="66"/>
      <c r="GZ27" s="66"/>
      <c r="HA27" s="66"/>
      <c r="HB27" s="66"/>
      <c r="HC27" s="66"/>
      <c r="HD27" s="66"/>
      <c r="HE27" s="66"/>
      <c r="HF27" s="66"/>
      <c r="HG27" s="66"/>
      <c r="HH27" s="66"/>
      <c r="HI27" s="66"/>
      <c r="HJ27" s="66"/>
      <c r="HK27" s="66"/>
      <c r="HL27" s="66"/>
      <c r="HM27" s="66"/>
      <c r="HN27" s="66"/>
      <c r="HO27" s="66"/>
      <c r="HP27" s="66"/>
      <c r="HQ27" s="66"/>
      <c r="HR27" s="66"/>
      <c r="HS27" s="66"/>
      <c r="HT27" s="66"/>
      <c r="HU27" s="66"/>
      <c r="HV27" s="66"/>
      <c r="HW27" s="66"/>
      <c r="HX27" s="66"/>
      <c r="HY27" s="66"/>
      <c r="HZ27" s="66"/>
      <c r="IA27" s="66"/>
      <c r="IB27" s="66"/>
      <c r="IC27" s="66"/>
      <c r="ID27" s="66"/>
      <c r="IE27" s="66"/>
    </row>
    <row r="28" spans="1:239" s="67" customFormat="1" ht="16.2" customHeight="1" x14ac:dyDescent="0.25">
      <c r="A28" s="90">
        <v>20</v>
      </c>
      <c r="B28" s="56">
        <v>7</v>
      </c>
      <c r="C28" s="98"/>
      <c r="D28" s="57" t="s">
        <v>228</v>
      </c>
      <c r="E28" s="58" t="s">
        <v>43</v>
      </c>
      <c r="F28" s="171">
        <v>40471</v>
      </c>
      <c r="G28" s="59" t="s">
        <v>13</v>
      </c>
      <c r="H28" s="57"/>
      <c r="I28" s="91">
        <f t="shared" si="0"/>
        <v>453</v>
      </c>
      <c r="J28" s="92">
        <v>6.8402777777777776E-4</v>
      </c>
      <c r="K28" s="93">
        <v>0.307</v>
      </c>
      <c r="L28" s="99" t="str">
        <f t="shared" si="1"/>
        <v>III A</v>
      </c>
      <c r="M28" s="65" t="s">
        <v>32</v>
      </c>
      <c r="N28" s="95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66"/>
      <c r="BP28" s="66"/>
      <c r="BQ28" s="66"/>
      <c r="BR28" s="66"/>
      <c r="BS28" s="66"/>
      <c r="BT28" s="66"/>
      <c r="BU28" s="66"/>
      <c r="BV28" s="66"/>
      <c r="BW28" s="66"/>
      <c r="BX28" s="66"/>
      <c r="BY28" s="66"/>
      <c r="BZ28" s="66"/>
      <c r="CA28" s="66"/>
      <c r="CB28" s="66"/>
      <c r="CC28" s="66"/>
      <c r="CD28" s="66"/>
      <c r="CE28" s="66"/>
      <c r="CF28" s="66"/>
      <c r="CG28" s="66"/>
      <c r="CH28" s="66"/>
      <c r="CI28" s="66"/>
      <c r="CJ28" s="66"/>
      <c r="CK28" s="66"/>
      <c r="CL28" s="66"/>
      <c r="CM28" s="66"/>
      <c r="CN28" s="66"/>
      <c r="CO28" s="66"/>
      <c r="CP28" s="66"/>
      <c r="CQ28" s="66"/>
      <c r="CR28" s="66"/>
      <c r="CS28" s="66"/>
      <c r="CT28" s="66"/>
      <c r="CU28" s="66"/>
      <c r="CV28" s="66"/>
      <c r="CW28" s="66"/>
      <c r="CX28" s="66"/>
      <c r="CY28" s="66"/>
      <c r="CZ28" s="66"/>
      <c r="DA28" s="66"/>
      <c r="DB28" s="66"/>
      <c r="DC28" s="66"/>
      <c r="DD28" s="66"/>
      <c r="DE28" s="66"/>
      <c r="DF28" s="66"/>
      <c r="DG28" s="66"/>
      <c r="DH28" s="66"/>
      <c r="DI28" s="66"/>
      <c r="DJ28" s="66"/>
      <c r="DK28" s="66"/>
      <c r="DL28" s="66"/>
      <c r="DM28" s="66"/>
      <c r="DN28" s="66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66"/>
      <c r="EG28" s="66"/>
      <c r="EH28" s="66"/>
      <c r="EI28" s="66"/>
      <c r="EJ28" s="66"/>
      <c r="EK28" s="66"/>
      <c r="EL28" s="66"/>
      <c r="EM28" s="66"/>
      <c r="EN28" s="66"/>
      <c r="EO28" s="66"/>
      <c r="EP28" s="66"/>
      <c r="EQ28" s="66"/>
      <c r="ER28" s="66"/>
      <c r="ES28" s="66"/>
      <c r="ET28" s="66"/>
      <c r="EU28" s="66"/>
      <c r="EV28" s="66"/>
      <c r="EW28" s="66"/>
      <c r="EX28" s="66"/>
      <c r="EY28" s="66"/>
      <c r="EZ28" s="66"/>
      <c r="FA28" s="66"/>
      <c r="FB28" s="66"/>
      <c r="FC28" s="66"/>
      <c r="FD28" s="66"/>
      <c r="FE28" s="66"/>
      <c r="FF28" s="66"/>
      <c r="FG28" s="66"/>
      <c r="FH28" s="66"/>
      <c r="FI28" s="66"/>
      <c r="FJ28" s="66"/>
      <c r="FK28" s="66"/>
      <c r="FL28" s="66"/>
      <c r="FM28" s="66"/>
      <c r="FN28" s="66"/>
      <c r="FO28" s="66"/>
      <c r="FP28" s="66"/>
      <c r="FQ28" s="66"/>
      <c r="FR28" s="66"/>
      <c r="FS28" s="66"/>
      <c r="FT28" s="66"/>
      <c r="FU28" s="66"/>
      <c r="FV28" s="66"/>
      <c r="FW28" s="66"/>
      <c r="FX28" s="66"/>
      <c r="FY28" s="66"/>
      <c r="FZ28" s="66"/>
      <c r="GA28" s="66"/>
      <c r="GB28" s="66"/>
      <c r="GC28" s="66"/>
      <c r="GD28" s="66"/>
      <c r="GE28" s="66"/>
      <c r="GF28" s="66"/>
      <c r="GG28" s="66"/>
      <c r="GH28" s="66"/>
      <c r="GI28" s="66"/>
      <c r="GJ28" s="66"/>
      <c r="GK28" s="66"/>
      <c r="GL28" s="66"/>
      <c r="GM28" s="66"/>
      <c r="GN28" s="66"/>
      <c r="GO28" s="66"/>
      <c r="GP28" s="66"/>
      <c r="GQ28" s="66"/>
      <c r="GR28" s="66"/>
      <c r="GS28" s="66"/>
      <c r="GT28" s="66"/>
      <c r="GU28" s="66"/>
      <c r="GV28" s="66"/>
      <c r="GW28" s="66"/>
      <c r="GX28" s="66"/>
      <c r="GY28" s="66"/>
      <c r="GZ28" s="66"/>
      <c r="HA28" s="66"/>
      <c r="HB28" s="66"/>
      <c r="HC28" s="66"/>
      <c r="HD28" s="66"/>
      <c r="HE28" s="66"/>
      <c r="HF28" s="66"/>
      <c r="HG28" s="66"/>
      <c r="HH28" s="66"/>
      <c r="HI28" s="66"/>
      <c r="HJ28" s="66"/>
      <c r="HK28" s="66"/>
      <c r="HL28" s="66"/>
      <c r="HM28" s="66"/>
      <c r="HN28" s="66"/>
      <c r="HO28" s="66"/>
      <c r="HP28" s="66"/>
      <c r="HQ28" s="66"/>
      <c r="HR28" s="66"/>
      <c r="HS28" s="66"/>
      <c r="HT28" s="66"/>
      <c r="HU28" s="66"/>
      <c r="HV28" s="66"/>
      <c r="HW28" s="66"/>
      <c r="HX28" s="66"/>
      <c r="HY28" s="66"/>
      <c r="HZ28" s="66"/>
      <c r="IA28" s="66"/>
      <c r="IB28" s="66"/>
      <c r="IC28" s="66"/>
      <c r="ID28" s="66"/>
      <c r="IE28" s="66"/>
    </row>
    <row r="29" spans="1:239" s="67" customFormat="1" ht="16.2" customHeight="1" x14ac:dyDescent="0.25">
      <c r="A29" s="90">
        <v>21</v>
      </c>
      <c r="B29" s="56">
        <v>8</v>
      </c>
      <c r="C29" s="98"/>
      <c r="D29" s="57" t="s">
        <v>35</v>
      </c>
      <c r="E29" s="58" t="s">
        <v>453</v>
      </c>
      <c r="F29" s="171">
        <v>39834</v>
      </c>
      <c r="G29" s="59" t="s">
        <v>421</v>
      </c>
      <c r="H29" s="57"/>
      <c r="I29" s="91">
        <f t="shared" si="0"/>
        <v>390</v>
      </c>
      <c r="J29" s="96">
        <v>7.0185185185185183E-4</v>
      </c>
      <c r="K29" s="93">
        <v>0.17199999999999999</v>
      </c>
      <c r="L29" s="99" t="str">
        <f t="shared" si="1"/>
        <v>III A</v>
      </c>
      <c r="M29" s="65" t="s">
        <v>445</v>
      </c>
      <c r="N29" s="95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6"/>
      <c r="ET29" s="66"/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6"/>
      <c r="FF29" s="66"/>
      <c r="FG29" s="66"/>
      <c r="FH29" s="66"/>
      <c r="FI29" s="66"/>
      <c r="FJ29" s="66"/>
      <c r="FK29" s="66"/>
      <c r="FL29" s="66"/>
      <c r="FM29" s="66"/>
      <c r="FN29" s="66"/>
      <c r="FO29" s="66"/>
      <c r="FP29" s="66"/>
      <c r="FQ29" s="66"/>
      <c r="FR29" s="66"/>
      <c r="FS29" s="66"/>
      <c r="FT29" s="66"/>
      <c r="FU29" s="66"/>
      <c r="FV29" s="66"/>
      <c r="FW29" s="66"/>
      <c r="FX29" s="66"/>
      <c r="FY29" s="66"/>
      <c r="FZ29" s="66"/>
      <c r="GA29" s="66"/>
      <c r="GB29" s="66"/>
      <c r="GC29" s="66"/>
      <c r="GD29" s="66"/>
      <c r="GE29" s="66"/>
      <c r="GF29" s="66"/>
      <c r="GG29" s="66"/>
      <c r="GH29" s="66"/>
      <c r="GI29" s="66"/>
      <c r="GJ29" s="66"/>
      <c r="GK29" s="66"/>
      <c r="GL29" s="66"/>
      <c r="GM29" s="66"/>
      <c r="GN29" s="66"/>
      <c r="GO29" s="66"/>
      <c r="GP29" s="66"/>
      <c r="GQ29" s="66"/>
      <c r="GR29" s="66"/>
      <c r="GS29" s="66"/>
      <c r="GT29" s="66"/>
      <c r="GU29" s="66"/>
      <c r="GV29" s="66"/>
      <c r="GW29" s="66"/>
      <c r="GX29" s="66"/>
      <c r="GY29" s="66"/>
      <c r="GZ29" s="66"/>
      <c r="HA29" s="66"/>
      <c r="HB29" s="66"/>
      <c r="HC29" s="66"/>
      <c r="HD29" s="66"/>
      <c r="HE29" s="66"/>
      <c r="HF29" s="66"/>
      <c r="HG29" s="66"/>
      <c r="HH29" s="66"/>
      <c r="HI29" s="66"/>
      <c r="HJ29" s="66"/>
      <c r="HK29" s="66"/>
      <c r="HL29" s="66"/>
      <c r="HM29" s="66"/>
      <c r="HN29" s="66"/>
      <c r="HO29" s="66"/>
      <c r="HP29" s="66"/>
      <c r="HQ29" s="66"/>
      <c r="HR29" s="66"/>
      <c r="HS29" s="66"/>
      <c r="HT29" s="66"/>
      <c r="HU29" s="66"/>
      <c r="HV29" s="66"/>
      <c r="HW29" s="66"/>
      <c r="HX29" s="66"/>
      <c r="HY29" s="66"/>
      <c r="HZ29" s="66"/>
      <c r="IA29" s="66"/>
      <c r="IB29" s="66"/>
      <c r="IC29" s="66"/>
      <c r="ID29" s="66"/>
      <c r="IE29" s="66"/>
    </row>
    <row r="30" spans="1:239" s="67" customFormat="1" ht="16.2" customHeight="1" x14ac:dyDescent="0.25">
      <c r="A30" s="90">
        <v>22</v>
      </c>
      <c r="B30" s="56"/>
      <c r="C30" s="98"/>
      <c r="D30" s="57" t="s">
        <v>253</v>
      </c>
      <c r="E30" s="58" t="s">
        <v>254</v>
      </c>
      <c r="F30" s="171">
        <v>24053</v>
      </c>
      <c r="G30" s="59" t="s">
        <v>255</v>
      </c>
      <c r="H30" s="57"/>
      <c r="I30" s="91">
        <f t="shared" si="0"/>
        <v>387</v>
      </c>
      <c r="J30" s="96">
        <v>7.0277777777777775E-4</v>
      </c>
      <c r="K30" s="93">
        <v>0.33900000000000002</v>
      </c>
      <c r="L30" s="99" t="str">
        <f t="shared" si="1"/>
        <v>III A</v>
      </c>
      <c r="M30" s="65" t="s">
        <v>256</v>
      </c>
      <c r="N30" s="95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6"/>
      <c r="ET30" s="66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6"/>
      <c r="FF30" s="66"/>
      <c r="FG30" s="66"/>
      <c r="FH30" s="66"/>
      <c r="FI30" s="66"/>
      <c r="FJ30" s="66"/>
      <c r="FK30" s="66"/>
      <c r="FL30" s="66"/>
      <c r="FM30" s="66"/>
      <c r="FN30" s="66"/>
      <c r="FO30" s="66"/>
      <c r="FP30" s="66"/>
      <c r="FQ30" s="66"/>
      <c r="FR30" s="66"/>
      <c r="FS30" s="66"/>
      <c r="FT30" s="66"/>
      <c r="FU30" s="66"/>
      <c r="FV30" s="66"/>
      <c r="FW30" s="66"/>
      <c r="FX30" s="66"/>
      <c r="FY30" s="66"/>
      <c r="FZ30" s="66"/>
      <c r="GA30" s="66"/>
      <c r="GB30" s="66"/>
      <c r="GC30" s="66"/>
      <c r="GD30" s="66"/>
      <c r="GE30" s="66"/>
      <c r="GF30" s="66"/>
      <c r="GG30" s="66"/>
      <c r="GH30" s="66"/>
      <c r="GI30" s="66"/>
      <c r="GJ30" s="66"/>
      <c r="GK30" s="66"/>
      <c r="GL30" s="66"/>
      <c r="GM30" s="66"/>
      <c r="GN30" s="66"/>
      <c r="GO30" s="66"/>
      <c r="GP30" s="66"/>
      <c r="GQ30" s="66"/>
      <c r="GR30" s="66"/>
      <c r="GS30" s="66"/>
      <c r="GT30" s="66"/>
      <c r="GU30" s="66"/>
      <c r="GV30" s="66"/>
      <c r="GW30" s="66"/>
      <c r="GX30" s="66"/>
      <c r="GY30" s="66"/>
      <c r="GZ30" s="66"/>
      <c r="HA30" s="66"/>
      <c r="HB30" s="66"/>
      <c r="HC30" s="66"/>
      <c r="HD30" s="66"/>
      <c r="HE30" s="66"/>
      <c r="HF30" s="66"/>
      <c r="HG30" s="66"/>
      <c r="HH30" s="66"/>
      <c r="HI30" s="66"/>
      <c r="HJ30" s="66"/>
      <c r="HK30" s="66"/>
      <c r="HL30" s="66"/>
      <c r="HM30" s="66"/>
      <c r="HN30" s="66"/>
      <c r="HO30" s="66"/>
      <c r="HP30" s="66"/>
      <c r="HQ30" s="66"/>
      <c r="HR30" s="66"/>
      <c r="HS30" s="66"/>
      <c r="HT30" s="66"/>
      <c r="HU30" s="66"/>
      <c r="HV30" s="66"/>
      <c r="HW30" s="66"/>
      <c r="HX30" s="66"/>
      <c r="HY30" s="66"/>
      <c r="HZ30" s="66"/>
      <c r="IA30" s="66"/>
      <c r="IB30" s="66"/>
      <c r="IC30" s="66"/>
      <c r="ID30" s="66"/>
      <c r="IE30" s="66"/>
    </row>
    <row r="31" spans="1:239" s="67" customFormat="1" ht="16.2" customHeight="1" x14ac:dyDescent="0.25">
      <c r="A31" s="90">
        <v>23</v>
      </c>
      <c r="B31" s="56"/>
      <c r="C31" s="98">
        <v>11</v>
      </c>
      <c r="D31" s="57" t="s">
        <v>456</v>
      </c>
      <c r="E31" s="58" t="s">
        <v>457</v>
      </c>
      <c r="F31" s="171">
        <v>38240</v>
      </c>
      <c r="G31" s="59" t="s">
        <v>92</v>
      </c>
      <c r="H31" s="57" t="s">
        <v>218</v>
      </c>
      <c r="I31" s="91">
        <f t="shared" si="0"/>
        <v>46</v>
      </c>
      <c r="J31" s="96">
        <v>8.5312500000000004E-4</v>
      </c>
      <c r="K31" s="93">
        <v>0.28199999999999997</v>
      </c>
      <c r="L31" s="99" t="str">
        <f t="shared" si="1"/>
        <v/>
      </c>
      <c r="M31" s="65" t="s">
        <v>93</v>
      </c>
      <c r="N31" s="95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66"/>
      <c r="BP31" s="66"/>
      <c r="BQ31" s="66"/>
      <c r="BR31" s="66"/>
      <c r="BS31" s="66"/>
      <c r="BT31" s="66"/>
      <c r="BU31" s="66"/>
      <c r="BV31" s="66"/>
      <c r="BW31" s="66"/>
      <c r="BX31" s="66"/>
      <c r="BY31" s="66"/>
      <c r="BZ31" s="66"/>
      <c r="CA31" s="66"/>
      <c r="CB31" s="66"/>
      <c r="CC31" s="66"/>
      <c r="CD31" s="66"/>
      <c r="CE31" s="66"/>
      <c r="CF31" s="66"/>
      <c r="CG31" s="66"/>
      <c r="CH31" s="66"/>
      <c r="CI31" s="66"/>
      <c r="CJ31" s="66"/>
      <c r="CK31" s="66"/>
      <c r="CL31" s="66"/>
      <c r="CM31" s="66"/>
      <c r="CN31" s="66"/>
      <c r="CO31" s="66"/>
      <c r="CP31" s="66"/>
      <c r="CQ31" s="66"/>
      <c r="CR31" s="66"/>
      <c r="CS31" s="66"/>
      <c r="CT31" s="66"/>
      <c r="CU31" s="66"/>
      <c r="CV31" s="66"/>
      <c r="CW31" s="66"/>
      <c r="CX31" s="66"/>
      <c r="CY31" s="66"/>
      <c r="CZ31" s="66"/>
      <c r="DA31" s="66"/>
      <c r="DB31" s="66"/>
      <c r="DC31" s="66"/>
      <c r="DD31" s="66"/>
      <c r="DE31" s="66"/>
      <c r="DF31" s="66"/>
      <c r="DG31" s="66"/>
      <c r="DH31" s="66"/>
      <c r="DI31" s="66"/>
      <c r="DJ31" s="66"/>
      <c r="DK31" s="66"/>
      <c r="DL31" s="66"/>
      <c r="DM31" s="66"/>
      <c r="DN31" s="66"/>
      <c r="DO31" s="66"/>
      <c r="DP31" s="66"/>
      <c r="DQ31" s="66"/>
      <c r="DR31" s="66"/>
      <c r="DS31" s="66"/>
      <c r="DT31" s="66"/>
      <c r="DU31" s="66"/>
      <c r="DV31" s="66"/>
      <c r="DW31" s="66"/>
      <c r="DX31" s="66"/>
      <c r="DY31" s="66"/>
      <c r="DZ31" s="66"/>
      <c r="EA31" s="66"/>
      <c r="EB31" s="66"/>
      <c r="EC31" s="66"/>
      <c r="ED31" s="66"/>
      <c r="EE31" s="66"/>
      <c r="EF31" s="66"/>
      <c r="EG31" s="66"/>
      <c r="EH31" s="66"/>
      <c r="EI31" s="66"/>
      <c r="EJ31" s="66"/>
      <c r="EK31" s="66"/>
      <c r="EL31" s="66"/>
      <c r="EM31" s="66"/>
      <c r="EN31" s="66"/>
      <c r="EO31" s="66"/>
      <c r="EP31" s="66"/>
      <c r="EQ31" s="66"/>
      <c r="ER31" s="66"/>
      <c r="ES31" s="66"/>
      <c r="ET31" s="66"/>
      <c r="EU31" s="66"/>
      <c r="EV31" s="66"/>
      <c r="EW31" s="66"/>
      <c r="EX31" s="66"/>
      <c r="EY31" s="66"/>
      <c r="EZ31" s="66"/>
      <c r="FA31" s="66"/>
      <c r="FB31" s="66"/>
      <c r="FC31" s="66"/>
      <c r="FD31" s="66"/>
      <c r="FE31" s="66"/>
      <c r="FF31" s="66"/>
      <c r="FG31" s="66"/>
      <c r="FH31" s="66"/>
      <c r="FI31" s="66"/>
      <c r="FJ31" s="66"/>
      <c r="FK31" s="66"/>
      <c r="FL31" s="66"/>
      <c r="FM31" s="66"/>
      <c r="FN31" s="66"/>
      <c r="FO31" s="66"/>
      <c r="FP31" s="66"/>
      <c r="FQ31" s="66"/>
      <c r="FR31" s="66"/>
      <c r="FS31" s="66"/>
      <c r="FT31" s="66"/>
      <c r="FU31" s="66"/>
      <c r="FV31" s="66"/>
      <c r="FW31" s="66"/>
      <c r="FX31" s="66"/>
      <c r="FY31" s="66"/>
      <c r="FZ31" s="66"/>
      <c r="GA31" s="66"/>
      <c r="GB31" s="66"/>
      <c r="GC31" s="66"/>
      <c r="GD31" s="66"/>
      <c r="GE31" s="66"/>
      <c r="GF31" s="66"/>
      <c r="GG31" s="66"/>
      <c r="GH31" s="66"/>
      <c r="GI31" s="66"/>
      <c r="GJ31" s="66"/>
      <c r="GK31" s="66"/>
      <c r="GL31" s="66"/>
      <c r="GM31" s="66"/>
      <c r="GN31" s="66"/>
      <c r="GO31" s="66"/>
      <c r="GP31" s="66"/>
      <c r="GQ31" s="66"/>
      <c r="GR31" s="66"/>
      <c r="GS31" s="66"/>
      <c r="GT31" s="66"/>
      <c r="GU31" s="66"/>
      <c r="GV31" s="66"/>
      <c r="GW31" s="66"/>
      <c r="GX31" s="66"/>
      <c r="GY31" s="66"/>
      <c r="GZ31" s="66"/>
      <c r="HA31" s="66"/>
      <c r="HB31" s="66"/>
      <c r="HC31" s="66"/>
      <c r="HD31" s="66"/>
      <c r="HE31" s="66"/>
      <c r="HF31" s="66"/>
      <c r="HG31" s="66"/>
      <c r="HH31" s="66"/>
      <c r="HI31" s="66"/>
      <c r="HJ31" s="66"/>
      <c r="HK31" s="66"/>
      <c r="HL31" s="66"/>
      <c r="HM31" s="66"/>
      <c r="HN31" s="66"/>
      <c r="HO31" s="66"/>
      <c r="HP31" s="66"/>
      <c r="HQ31" s="66"/>
      <c r="HR31" s="66"/>
      <c r="HS31" s="66"/>
      <c r="HT31" s="66"/>
      <c r="HU31" s="66"/>
      <c r="HV31" s="66"/>
      <c r="HW31" s="66"/>
      <c r="HX31" s="66"/>
      <c r="HY31" s="66"/>
      <c r="HZ31" s="66"/>
      <c r="IA31" s="66"/>
      <c r="IB31" s="66"/>
      <c r="IC31" s="66"/>
      <c r="ID31" s="66"/>
      <c r="IE31" s="66"/>
    </row>
    <row r="32" spans="1:239" ht="13.8" x14ac:dyDescent="0.3">
      <c r="I32"/>
      <c r="N32" s="29"/>
      <c r="IC32" s="18"/>
      <c r="ID32" s="18"/>
    </row>
    <row r="33" spans="4:238" ht="13.8" x14ac:dyDescent="0.3">
      <c r="I33"/>
      <c r="N33" s="29"/>
      <c r="IC33" s="18"/>
      <c r="ID33" s="18"/>
    </row>
    <row r="34" spans="4:238" ht="13.8" x14ac:dyDescent="0.3">
      <c r="I34"/>
      <c r="N34" s="29"/>
      <c r="IC34" s="18"/>
      <c r="ID34" s="18"/>
    </row>
    <row r="35" spans="4:238" x14ac:dyDescent="0.25">
      <c r="N35" s="29"/>
      <c r="IC35" s="18"/>
      <c r="ID35" s="18"/>
    </row>
    <row r="36" spans="4:238" x14ac:dyDescent="0.25">
      <c r="N36" s="29"/>
      <c r="IB36" s="18"/>
      <c r="IC36" s="18"/>
      <c r="ID36" s="18"/>
    </row>
    <row r="37" spans="4:238" x14ac:dyDescent="0.25">
      <c r="N37" s="29"/>
      <c r="IC37" s="18"/>
      <c r="ID37" s="18"/>
    </row>
    <row r="38" spans="4:238" x14ac:dyDescent="0.25">
      <c r="N38" s="29"/>
      <c r="IB38" s="18"/>
      <c r="IC38" s="18"/>
      <c r="ID38" s="18"/>
    </row>
    <row r="39" spans="4:238" x14ac:dyDescent="0.25">
      <c r="N39" s="29"/>
      <c r="IC39" s="18"/>
      <c r="ID39" s="18"/>
    </row>
    <row r="40" spans="4:238" x14ac:dyDescent="0.25">
      <c r="N40" s="29"/>
      <c r="IC40" s="18"/>
      <c r="ID40" s="18"/>
    </row>
    <row r="41" spans="4:238" x14ac:dyDescent="0.25">
      <c r="N41" s="29"/>
      <c r="IC41" s="18"/>
      <c r="ID41" s="18"/>
    </row>
    <row r="42" spans="4:238" x14ac:dyDescent="0.25">
      <c r="D42" s="18"/>
      <c r="E42" s="18"/>
      <c r="F42" s="18"/>
      <c r="G42" s="18"/>
      <c r="H42" s="18"/>
      <c r="M42" s="18"/>
      <c r="N42" s="29"/>
      <c r="IC42" s="18"/>
      <c r="ID42" s="18"/>
    </row>
    <row r="43" spans="4:238" x14ac:dyDescent="0.25">
      <c r="D43" s="18"/>
      <c r="E43" s="18"/>
      <c r="F43" s="18"/>
      <c r="G43" s="18"/>
      <c r="H43" s="18"/>
      <c r="M43" s="18"/>
      <c r="N43" s="29"/>
      <c r="IC43" s="18"/>
      <c r="ID43" s="18"/>
    </row>
    <row r="44" spans="4:238" x14ac:dyDescent="0.25">
      <c r="N44" s="29"/>
      <c r="IC44" s="18"/>
      <c r="ID44" s="18"/>
    </row>
    <row r="45" spans="4:238" x14ac:dyDescent="0.25">
      <c r="D45" s="18"/>
      <c r="E45" s="18"/>
      <c r="F45" s="18"/>
      <c r="G45" s="18"/>
      <c r="H45" s="18"/>
      <c r="M45" s="18"/>
      <c r="N45" s="29"/>
      <c r="IC45" s="18"/>
      <c r="ID45" s="18"/>
    </row>
    <row r="46" spans="4:238" x14ac:dyDescent="0.25">
      <c r="N46" s="29"/>
      <c r="IC46" s="18"/>
      <c r="ID46" s="18"/>
    </row>
    <row r="47" spans="4:238" x14ac:dyDescent="0.25">
      <c r="N47" s="29"/>
      <c r="IC47" s="18"/>
      <c r="ID47" s="18"/>
    </row>
    <row r="48" spans="4:238" x14ac:dyDescent="0.25">
      <c r="D48" s="18"/>
      <c r="E48" s="18"/>
      <c r="F48" s="18"/>
      <c r="G48" s="18"/>
      <c r="H48" s="18"/>
      <c r="M48" s="18"/>
      <c r="N48" s="29"/>
      <c r="IC48" s="18"/>
      <c r="ID48" s="18"/>
    </row>
    <row r="49" spans="4:238" x14ac:dyDescent="0.25">
      <c r="N49" s="29"/>
      <c r="IC49" s="18"/>
      <c r="ID49" s="18"/>
    </row>
    <row r="50" spans="4:238" x14ac:dyDescent="0.25">
      <c r="D50" s="18"/>
      <c r="E50" s="18"/>
      <c r="F50" s="18"/>
      <c r="G50" s="18"/>
      <c r="H50" s="18"/>
      <c r="M50" s="18"/>
      <c r="N50" s="29"/>
      <c r="IC50" s="18"/>
      <c r="ID50" s="18"/>
    </row>
    <row r="51" spans="4:238" x14ac:dyDescent="0.25">
      <c r="N51" s="29"/>
      <c r="IB51" s="18"/>
      <c r="IC51" s="18"/>
      <c r="ID51" s="18"/>
    </row>
    <row r="52" spans="4:238" x14ac:dyDescent="0.25">
      <c r="D52" s="18"/>
      <c r="E52" s="18"/>
      <c r="F52" s="18"/>
      <c r="G52" s="18"/>
      <c r="H52" s="18"/>
      <c r="M52" s="18"/>
      <c r="N52" s="29"/>
      <c r="IB52" s="18"/>
      <c r="IC52" s="18"/>
      <c r="ID52" s="18"/>
    </row>
    <row r="53" spans="4:238" ht="13.2" customHeight="1" x14ac:dyDescent="0.25">
      <c r="N53" s="29"/>
      <c r="IB53" s="18"/>
      <c r="IC53" s="18"/>
      <c r="ID53" s="18"/>
    </row>
  </sheetData>
  <sortState xmlns:xlrd2="http://schemas.microsoft.com/office/spreadsheetml/2017/richdata2" ref="A9:IE31">
    <sortCondition ref="J9:J31"/>
  </sortState>
  <printOptions horizontalCentered="1"/>
  <pageMargins left="0.39370078740157483" right="0.39370078740157483" top="0.39370078740157483" bottom="0.39370078740157483" header="0.51181102362204722" footer="0.51181102362204722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IP12"/>
  <sheetViews>
    <sheetView topLeftCell="A5" zoomScale="190" zoomScaleNormal="190" workbookViewId="0">
      <selection activeCell="E45" sqref="E45"/>
    </sheetView>
  </sheetViews>
  <sheetFormatPr defaultColWidth="9.109375" defaultRowHeight="13.2" x14ac:dyDescent="0.25"/>
  <cols>
    <col min="1" max="2" width="5.44140625" style="29" customWidth="1"/>
    <col min="3" max="3" width="5" style="29" customWidth="1"/>
    <col min="4" max="4" width="8.88671875" style="29" customWidth="1"/>
    <col min="5" max="5" width="12.6640625" style="29" bestFit="1" customWidth="1"/>
    <col min="6" max="6" width="9.5546875" style="97" customWidth="1"/>
    <col min="7" max="7" width="4.6640625" style="97" bestFit="1" customWidth="1"/>
    <col min="8" max="8" width="13.33203125" style="69" bestFit="1" customWidth="1"/>
    <col min="9" max="9" width="6.44140625" style="33" customWidth="1"/>
    <col min="10" max="10" width="9" style="80" bestFit="1" customWidth="1"/>
    <col min="11" max="11" width="5.109375" style="34" customWidth="1"/>
    <col min="12" max="12" width="17.44140625" style="29" customWidth="1"/>
    <col min="13" max="13" width="7" style="29" customWidth="1"/>
    <col min="14" max="14" width="5.33203125" style="102" customWidth="1"/>
    <col min="15" max="249" width="9.109375" style="29"/>
    <col min="250" max="16384" width="9.109375" style="18"/>
  </cols>
  <sheetData>
    <row r="1" spans="1:250" s="10" customFormat="1" ht="22.8" x14ac:dyDescent="0.4">
      <c r="A1" s="8" t="s">
        <v>188</v>
      </c>
      <c r="B1" s="8"/>
      <c r="F1" s="11"/>
      <c r="G1" s="11"/>
      <c r="H1" s="12"/>
      <c r="I1" s="13"/>
      <c r="J1" s="14"/>
      <c r="K1" s="15"/>
      <c r="L1" s="17" t="s">
        <v>189</v>
      </c>
      <c r="N1" s="12"/>
      <c r="IP1" s="18"/>
    </row>
    <row r="2" spans="1:250" s="10" customFormat="1" ht="22.8" x14ac:dyDescent="0.4">
      <c r="A2" s="8" t="s">
        <v>190</v>
      </c>
      <c r="B2" s="8"/>
      <c r="F2" s="11"/>
      <c r="G2" s="11"/>
      <c r="H2" s="12"/>
      <c r="I2" s="13"/>
      <c r="J2" s="14"/>
      <c r="K2" s="15"/>
      <c r="L2" s="19" t="s">
        <v>191</v>
      </c>
      <c r="N2" s="12"/>
      <c r="IP2" s="18"/>
    </row>
    <row r="3" spans="1:250" s="20" customFormat="1" ht="18.600000000000001" customHeight="1" x14ac:dyDescent="0.3">
      <c r="D3" s="21"/>
      <c r="F3" s="100">
        <v>1.1574074074074073E-5</v>
      </c>
      <c r="G3" s="100"/>
      <c r="H3" s="23"/>
      <c r="I3" s="24"/>
      <c r="J3" s="78"/>
      <c r="K3" s="28"/>
      <c r="L3" s="35"/>
      <c r="N3" s="101"/>
    </row>
    <row r="4" spans="1:250" ht="15.6" x14ac:dyDescent="0.3">
      <c r="D4" s="30" t="s">
        <v>202</v>
      </c>
      <c r="F4" s="79"/>
      <c r="G4" s="79"/>
      <c r="H4" s="32"/>
      <c r="L4" s="19"/>
    </row>
    <row r="5" spans="1:250" s="20" customFormat="1" ht="4.5" customHeight="1" x14ac:dyDescent="0.3">
      <c r="D5" s="21"/>
      <c r="F5" s="81"/>
      <c r="G5" s="81"/>
      <c r="H5" s="23"/>
      <c r="I5" s="24"/>
      <c r="J5" s="78"/>
      <c r="K5" s="28"/>
      <c r="L5" s="35"/>
      <c r="N5" s="101"/>
    </row>
    <row r="6" spans="1:250" s="20" customFormat="1" ht="12.75" customHeight="1" x14ac:dyDescent="0.25">
      <c r="D6" s="29"/>
      <c r="E6" s="36"/>
      <c r="F6" s="82"/>
      <c r="G6" s="82"/>
      <c r="H6" s="38"/>
      <c r="I6" s="24"/>
      <c r="J6" s="78"/>
      <c r="K6" s="40" t="s">
        <v>175</v>
      </c>
      <c r="L6" s="41" t="s">
        <v>203</v>
      </c>
      <c r="N6" s="101"/>
    </row>
    <row r="7" spans="1:250" s="20" customFormat="1" ht="6" customHeight="1" x14ac:dyDescent="0.25">
      <c r="F7" s="83"/>
      <c r="G7" s="83"/>
      <c r="H7" s="84"/>
      <c r="I7" s="24"/>
      <c r="J7" s="85"/>
      <c r="K7" s="28"/>
      <c r="L7" s="35"/>
      <c r="N7" s="101"/>
    </row>
    <row r="8" spans="1:250" ht="20.399999999999999" x14ac:dyDescent="0.25">
      <c r="A8" s="47" t="s">
        <v>470</v>
      </c>
      <c r="B8" s="47" t="s">
        <v>469</v>
      </c>
      <c r="C8" s="47" t="s">
        <v>193</v>
      </c>
      <c r="D8" s="48" t="s">
        <v>0</v>
      </c>
      <c r="E8" s="49" t="s">
        <v>1</v>
      </c>
      <c r="F8" s="50" t="s">
        <v>2</v>
      </c>
      <c r="G8" s="50" t="s">
        <v>7</v>
      </c>
      <c r="H8" s="46" t="s">
        <v>194</v>
      </c>
      <c r="I8" s="51" t="s">
        <v>195</v>
      </c>
      <c r="J8" s="89" t="s">
        <v>200</v>
      </c>
      <c r="K8" s="71" t="s">
        <v>5</v>
      </c>
      <c r="L8" s="46" t="s">
        <v>3</v>
      </c>
      <c r="M8" s="105"/>
    </row>
    <row r="9" spans="1:250" ht="16.350000000000001" customHeight="1" x14ac:dyDescent="0.25">
      <c r="A9" s="90">
        <v>1</v>
      </c>
      <c r="B9" s="56"/>
      <c r="C9" s="75">
        <v>1</v>
      </c>
      <c r="D9" s="57" t="s">
        <v>235</v>
      </c>
      <c r="E9" s="58" t="s">
        <v>236</v>
      </c>
      <c r="F9" s="171">
        <v>37416</v>
      </c>
      <c r="G9" s="59" t="s">
        <v>237</v>
      </c>
      <c r="H9" s="57" t="s">
        <v>165</v>
      </c>
      <c r="I9" s="106">
        <f>IF(ISBLANK(J9),"",TRUNC(0.01365*((J9/$F$3)-540)^2))</f>
        <v>860</v>
      </c>
      <c r="J9" s="103">
        <v>3.3447916666666669E-3</v>
      </c>
      <c r="K9" s="76" t="str">
        <f>IF(ISBLANK(J9),"",IF(J9&gt;0.00398148148148148,"",IF(J9&lt;=0.00290509259259259,"TSM",IF(J9&lt;=0.00300925925925926,"SM",IF(J9&lt;=0.0031712962962963,"KSM",IF(J9&lt;=0.00337962962962963,"I A",IF(J9&lt;=0.00363425925925926,"II A",IF(J9&lt;=0.00398148148148148,"III A"))))))))</f>
        <v>I A</v>
      </c>
      <c r="L9" s="65" t="s">
        <v>233</v>
      </c>
      <c r="M9" s="107"/>
      <c r="N9" s="104"/>
    </row>
    <row r="10" spans="1:250" ht="16.350000000000001" customHeight="1" x14ac:dyDescent="0.25">
      <c r="A10" s="90">
        <v>2</v>
      </c>
      <c r="B10" s="56"/>
      <c r="C10" s="75">
        <v>2</v>
      </c>
      <c r="D10" s="57" t="s">
        <v>271</v>
      </c>
      <c r="E10" s="58" t="s">
        <v>272</v>
      </c>
      <c r="F10" s="171">
        <v>38597</v>
      </c>
      <c r="G10" s="59" t="s">
        <v>165</v>
      </c>
      <c r="H10" s="57" t="s">
        <v>165</v>
      </c>
      <c r="I10" s="106">
        <f>IF(ISBLANK(J10),"",TRUNC(0.01365*((J10/$F$3)-540)^2))</f>
        <v>791</v>
      </c>
      <c r="J10" s="103">
        <v>3.463194444444445E-3</v>
      </c>
      <c r="K10" s="76" t="str">
        <f>IF(ISBLANK(J10),"",IF(J10&gt;0.00398148148148148,"",IF(J10&lt;=0.00290509259259259,"TSM",IF(J10&lt;=0.00300925925925926,"SM",IF(J10&lt;=0.0031712962962963,"KSM",IF(J10&lt;=0.00337962962962963,"I A",IF(J10&lt;=0.00363425925925926,"II A",IF(J10&lt;=0.00398148148148148,"III A"))))))))</f>
        <v>II A</v>
      </c>
      <c r="L10" s="65" t="s">
        <v>224</v>
      </c>
      <c r="M10" s="107"/>
      <c r="N10" s="104"/>
    </row>
    <row r="11" spans="1:250" ht="16.350000000000001" customHeight="1" x14ac:dyDescent="0.25">
      <c r="A11" s="90">
        <v>3</v>
      </c>
      <c r="B11" s="56"/>
      <c r="C11" s="75">
        <v>3</v>
      </c>
      <c r="D11" s="57" t="s">
        <v>327</v>
      </c>
      <c r="E11" s="58" t="s">
        <v>328</v>
      </c>
      <c r="F11" s="171">
        <v>37940</v>
      </c>
      <c r="G11" s="59"/>
      <c r="H11" s="172" t="s">
        <v>325</v>
      </c>
      <c r="I11" s="106">
        <f>IF(ISBLANK(J11),"",TRUNC(0.01365*((J11/$F$3)-540)^2))</f>
        <v>567</v>
      </c>
      <c r="J11" s="103">
        <v>3.8910879629629629E-3</v>
      </c>
      <c r="K11" s="76" t="str">
        <f>IF(ISBLANK(J11),"",IF(J11&gt;0.00398148148148148,"",IF(J11&lt;=0.00290509259259259,"TSM",IF(J11&lt;=0.00300925925925926,"SM",IF(J11&lt;=0.0031712962962963,"KSM",IF(J11&lt;=0.00337962962962963,"I A",IF(J11&lt;=0.00363425925925926,"II A",IF(J11&lt;=0.00398148148148148,"III A"))))))))</f>
        <v>III A</v>
      </c>
      <c r="L11" s="65" t="s">
        <v>329</v>
      </c>
      <c r="M11" s="107"/>
      <c r="N11" s="104"/>
    </row>
    <row r="12" spans="1:250" ht="16.350000000000001" customHeight="1" x14ac:dyDescent="0.25">
      <c r="A12" s="90">
        <v>4</v>
      </c>
      <c r="B12" s="56">
        <v>1</v>
      </c>
      <c r="C12" s="75">
        <v>4</v>
      </c>
      <c r="D12" s="57" t="s">
        <v>465</v>
      </c>
      <c r="E12" s="58" t="s">
        <v>466</v>
      </c>
      <c r="F12" s="171">
        <v>39164</v>
      </c>
      <c r="G12" s="59"/>
      <c r="H12" s="57" t="s">
        <v>90</v>
      </c>
      <c r="I12" s="106">
        <f>IF(ISBLANK(J12),"",TRUNC(0.01365*((J12/$F$3)-540)^2))</f>
        <v>466</v>
      </c>
      <c r="J12" s="103">
        <v>4.1092592592592595E-3</v>
      </c>
      <c r="K12" s="76" t="str">
        <f>IF(ISBLANK(J12),"",IF(J12&gt;0.00398148148148148,"",IF(J12&lt;=0.00290509259259259,"TSM",IF(J12&lt;=0.00300925925925926,"SM",IF(J12&lt;=0.0031712962962963,"KSM",IF(J12&lt;=0.00337962962962963,"I A",IF(J12&lt;=0.00363425925925926,"II A",IF(J12&lt;=0.00398148148148148,"III A"))))))))</f>
        <v/>
      </c>
      <c r="L12" s="65" t="s">
        <v>467</v>
      </c>
      <c r="M12" s="107"/>
      <c r="N12" s="104"/>
    </row>
  </sheetData>
  <sortState xmlns:xlrd2="http://schemas.microsoft.com/office/spreadsheetml/2017/richdata2" ref="A9:IP12">
    <sortCondition ref="J9:J12"/>
  </sortState>
  <printOptions horizontalCentered="1"/>
  <pageMargins left="0.39370078740157483" right="0.39370078740157483" top="0.39370078740157483" bottom="0.39370078740157483" header="0.51181102362204722" footer="0.51181102362204722"/>
  <pageSetup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70C0"/>
  </sheetPr>
  <dimension ref="A1:IO19"/>
  <sheetViews>
    <sheetView topLeftCell="A8" zoomScale="190" zoomScaleNormal="190" workbookViewId="0">
      <selection activeCell="E45" sqref="E45"/>
    </sheetView>
  </sheetViews>
  <sheetFormatPr defaultColWidth="9.109375" defaultRowHeight="13.2" x14ac:dyDescent="0.25"/>
  <cols>
    <col min="1" max="2" width="5.44140625" style="29" customWidth="1"/>
    <col min="3" max="3" width="5" style="29" customWidth="1"/>
    <col min="4" max="4" width="10.33203125" style="29" customWidth="1"/>
    <col min="5" max="5" width="11.33203125" style="29" bestFit="1" customWidth="1"/>
    <col min="6" max="6" width="9.5546875" style="97" customWidth="1"/>
    <col min="7" max="7" width="4.6640625" style="97" bestFit="1" customWidth="1"/>
    <col min="8" max="8" width="10" style="69" bestFit="1" customWidth="1"/>
    <col min="9" max="9" width="6.44140625" style="33" customWidth="1"/>
    <col min="10" max="10" width="9" style="80" bestFit="1" customWidth="1"/>
    <col min="11" max="11" width="5.109375" style="34" customWidth="1"/>
    <col min="12" max="12" width="18.109375" style="29" customWidth="1"/>
    <col min="13" max="13" width="9.109375" style="102"/>
    <col min="14" max="248" width="9.109375" style="29"/>
    <col min="249" max="16384" width="9.109375" style="18"/>
  </cols>
  <sheetData>
    <row r="1" spans="1:249" s="10" customFormat="1" ht="22.8" x14ac:dyDescent="0.4">
      <c r="A1" s="8" t="s">
        <v>188</v>
      </c>
      <c r="B1" s="8"/>
      <c r="F1" s="11"/>
      <c r="G1" s="11"/>
      <c r="H1" s="12"/>
      <c r="I1" s="13"/>
      <c r="J1" s="14"/>
      <c r="K1" s="15"/>
      <c r="L1" s="17" t="s">
        <v>189</v>
      </c>
      <c r="M1" s="12"/>
      <c r="IO1" s="18"/>
    </row>
    <row r="2" spans="1:249" s="10" customFormat="1" ht="22.8" x14ac:dyDescent="0.4">
      <c r="A2" s="8" t="s">
        <v>190</v>
      </c>
      <c r="B2" s="8"/>
      <c r="F2" s="11"/>
      <c r="G2" s="11"/>
      <c r="H2" s="12"/>
      <c r="I2" s="13"/>
      <c r="J2" s="14"/>
      <c r="K2" s="15"/>
      <c r="L2" s="19" t="s">
        <v>191</v>
      </c>
      <c r="M2" s="12"/>
      <c r="IO2" s="18"/>
    </row>
    <row r="3" spans="1:249" s="20" customFormat="1" ht="16.8" customHeight="1" x14ac:dyDescent="0.3">
      <c r="D3" s="21"/>
      <c r="F3" s="100">
        <v>1.1574074074074073E-5</v>
      </c>
      <c r="G3" s="100"/>
      <c r="H3" s="23"/>
      <c r="I3" s="24"/>
      <c r="J3" s="78"/>
      <c r="K3" s="28"/>
      <c r="L3" s="35"/>
      <c r="M3" s="101"/>
    </row>
    <row r="4" spans="1:249" ht="15.6" x14ac:dyDescent="0.3">
      <c r="D4" s="30" t="s">
        <v>204</v>
      </c>
      <c r="F4" s="79"/>
      <c r="G4" s="79"/>
      <c r="H4" s="32"/>
      <c r="L4" s="19"/>
    </row>
    <row r="5" spans="1:249" s="20" customFormat="1" ht="4.5" customHeight="1" x14ac:dyDescent="0.3">
      <c r="D5" s="21"/>
      <c r="F5" s="81"/>
      <c r="G5" s="81"/>
      <c r="H5" s="23"/>
      <c r="I5" s="24"/>
      <c r="J5" s="78"/>
      <c r="K5" s="28"/>
      <c r="L5" s="35"/>
      <c r="M5" s="101"/>
    </row>
    <row r="6" spans="1:249" s="20" customFormat="1" ht="12.75" customHeight="1" x14ac:dyDescent="0.25">
      <c r="D6" s="29"/>
      <c r="E6" s="36"/>
      <c r="F6" s="82"/>
      <c r="G6" s="82"/>
      <c r="H6" s="38"/>
      <c r="I6" s="24"/>
      <c r="J6" s="78"/>
      <c r="K6" s="40" t="s">
        <v>175</v>
      </c>
      <c r="L6" s="41" t="s">
        <v>180</v>
      </c>
      <c r="M6" s="101"/>
    </row>
    <row r="7" spans="1:249" s="20" customFormat="1" ht="6" customHeight="1" x14ac:dyDescent="0.25">
      <c r="F7" s="83"/>
      <c r="G7" s="83"/>
      <c r="H7" s="84"/>
      <c r="I7" s="24"/>
      <c r="J7" s="85"/>
      <c r="K7" s="28"/>
      <c r="L7" s="35"/>
      <c r="M7" s="101"/>
    </row>
    <row r="8" spans="1:249" ht="20.399999999999999" x14ac:dyDescent="0.25">
      <c r="A8" s="47" t="s">
        <v>470</v>
      </c>
      <c r="B8" s="47" t="s">
        <v>469</v>
      </c>
      <c r="C8" s="47" t="s">
        <v>193</v>
      </c>
      <c r="D8" s="48" t="s">
        <v>0</v>
      </c>
      <c r="E8" s="49" t="s">
        <v>1</v>
      </c>
      <c r="F8" s="50" t="s">
        <v>2</v>
      </c>
      <c r="G8" s="50" t="s">
        <v>7</v>
      </c>
      <c r="H8" s="46" t="s">
        <v>194</v>
      </c>
      <c r="I8" s="51" t="s">
        <v>195</v>
      </c>
      <c r="J8" s="89" t="s">
        <v>200</v>
      </c>
      <c r="K8" s="71" t="s">
        <v>5</v>
      </c>
      <c r="L8" s="46" t="s">
        <v>3</v>
      </c>
    </row>
    <row r="9" spans="1:249" ht="16.350000000000001" customHeight="1" x14ac:dyDescent="0.25">
      <c r="A9" s="90">
        <v>1</v>
      </c>
      <c r="B9" s="56"/>
      <c r="C9" s="75">
        <v>1</v>
      </c>
      <c r="D9" s="57" t="s">
        <v>219</v>
      </c>
      <c r="E9" s="58" t="s">
        <v>220</v>
      </c>
      <c r="F9" s="171">
        <v>38467</v>
      </c>
      <c r="G9" s="59"/>
      <c r="H9" s="57" t="s">
        <v>165</v>
      </c>
      <c r="I9" s="106">
        <f>IF(ISBLANK(J9),"",TRUNC(0.042*((J9/$F$3)-386)^2))</f>
        <v>815</v>
      </c>
      <c r="J9" s="103">
        <v>2.8546296296296293E-3</v>
      </c>
      <c r="K9" s="76" t="str">
        <f>IF(ISBLANK(J9),"",IF(J9&gt;0.00355324074074074,"",IF(J9&lt;=0.00257523148148148,"TSM",IF(J9&lt;=0.00263888888888889,"SM",IF(J9&lt;=0.00275462962962963,"KSM",IF(J9&lt;=0.00291666666666667,"I A",IF(J9&lt;=0.00320601851851852,"II A",IF(J9&lt;=0.00355324074074074,"III A"))))))))</f>
        <v>I A</v>
      </c>
      <c r="L9" s="65" t="s">
        <v>221</v>
      </c>
      <c r="M9" s="104"/>
      <c r="IN9" s="18"/>
    </row>
    <row r="10" spans="1:249" ht="16.350000000000001" customHeight="1" x14ac:dyDescent="0.25">
      <c r="A10" s="90">
        <v>2</v>
      </c>
      <c r="B10" s="56"/>
      <c r="C10" s="75">
        <v>2</v>
      </c>
      <c r="D10" s="57" t="s">
        <v>228</v>
      </c>
      <c r="E10" s="58" t="s">
        <v>229</v>
      </c>
      <c r="F10" s="171">
        <v>37705</v>
      </c>
      <c r="G10" s="59"/>
      <c r="H10" s="57" t="s">
        <v>165</v>
      </c>
      <c r="I10" s="106">
        <f>IF(ISBLANK(J10),"",TRUNC(0.042*((J10/$F$3)-386)^2))</f>
        <v>555</v>
      </c>
      <c r="J10" s="103">
        <v>3.1366898148148148E-3</v>
      </c>
      <c r="K10" s="76" t="str">
        <f>IF(ISBLANK(J10),"",IF(J10&gt;0.00355324074074074,"",IF(J10&lt;=0.00257523148148148,"TSM",IF(J10&lt;=0.00263888888888889,"SM",IF(J10&lt;=0.00275462962962963,"KSM",IF(J10&lt;=0.00291666666666667,"I A",IF(J10&lt;=0.00320601851851852,"II A",IF(J10&lt;=0.00355324074074074,"III A"))))))))</f>
        <v>II A</v>
      </c>
      <c r="L10" s="65" t="s">
        <v>230</v>
      </c>
      <c r="M10" s="104"/>
      <c r="IN10" s="18"/>
    </row>
    <row r="11" spans="1:249" ht="16.350000000000001" customHeight="1" x14ac:dyDescent="0.25">
      <c r="A11" s="90">
        <v>3</v>
      </c>
      <c r="B11" s="56"/>
      <c r="C11" s="75">
        <v>3</v>
      </c>
      <c r="D11" s="57" t="s">
        <v>39</v>
      </c>
      <c r="E11" s="58" t="s">
        <v>342</v>
      </c>
      <c r="F11" s="171">
        <v>38731</v>
      </c>
      <c r="G11" s="59"/>
      <c r="H11" s="172" t="s">
        <v>325</v>
      </c>
      <c r="I11" s="106">
        <f>IF(ISBLANK(J11),"",TRUNC(0.042*((J11/$F$3)-386)^2))</f>
        <v>539</v>
      </c>
      <c r="J11" s="103">
        <v>3.1555555555555555E-3</v>
      </c>
      <c r="K11" s="76" t="str">
        <f>IF(ISBLANK(J11),"",IF(J11&gt;0.00355324074074074,"",IF(J11&lt;=0.00257523148148148,"TSM",IF(J11&lt;=0.00263888888888889,"SM",IF(J11&lt;=0.00275462962962963,"KSM",IF(J11&lt;=0.00291666666666667,"I A",IF(J11&lt;=0.00320601851851852,"II A",IF(J11&lt;=0.00355324074074074,"III A"))))))))</f>
        <v>II A</v>
      </c>
      <c r="L11" s="65" t="s">
        <v>343</v>
      </c>
      <c r="M11" s="104"/>
      <c r="IN11" s="18"/>
    </row>
    <row r="12" spans="1:249" ht="16.350000000000001" customHeight="1" x14ac:dyDescent="0.25">
      <c r="A12" s="90">
        <v>4</v>
      </c>
      <c r="B12" s="56"/>
      <c r="C12" s="75">
        <v>4</v>
      </c>
      <c r="D12" s="57" t="s">
        <v>112</v>
      </c>
      <c r="E12" s="58" t="s">
        <v>234</v>
      </c>
      <c r="F12" s="171">
        <v>33416</v>
      </c>
      <c r="G12" s="59"/>
      <c r="H12" s="57" t="s">
        <v>165</v>
      </c>
      <c r="I12" s="106">
        <f>IF(ISBLANK(J12),"",TRUNC(0.042*((J12/$F$3)-386)^2))</f>
        <v>537</v>
      </c>
      <c r="J12" s="103">
        <v>3.1583333333333333E-3</v>
      </c>
      <c r="K12" s="76" t="str">
        <f>IF(ISBLANK(J12),"",IF(J12&gt;0.00355324074074074,"",IF(J12&lt;=0.00257523148148148,"TSM",IF(J12&lt;=0.00263888888888889,"SM",IF(J12&lt;=0.00275462962962963,"KSM",IF(J12&lt;=0.00291666666666667,"I A",IF(J12&lt;=0.00320601851851852,"II A",IF(J12&lt;=0.00355324074074074,"III A"))))))))</f>
        <v>II A</v>
      </c>
      <c r="L12" s="65" t="s">
        <v>224</v>
      </c>
      <c r="M12" s="104"/>
      <c r="IN12" s="18"/>
    </row>
    <row r="13" spans="1:249" ht="16.350000000000001" customHeight="1" x14ac:dyDescent="0.25">
      <c r="A13" s="90">
        <v>5</v>
      </c>
      <c r="B13" s="56"/>
      <c r="C13" s="75"/>
      <c r="D13" s="57" t="s">
        <v>170</v>
      </c>
      <c r="E13" s="58" t="s">
        <v>171</v>
      </c>
      <c r="F13" s="171" t="s">
        <v>460</v>
      </c>
      <c r="G13" s="59"/>
      <c r="H13" s="57"/>
      <c r="I13" s="106"/>
      <c r="J13" s="103">
        <v>3.1774305555555553E-3</v>
      </c>
      <c r="K13" s="76"/>
      <c r="L13" s="65" t="s">
        <v>277</v>
      </c>
      <c r="M13" s="104"/>
      <c r="IN13" s="18"/>
    </row>
    <row r="14" spans="1:249" ht="16.350000000000001" customHeight="1" x14ac:dyDescent="0.25">
      <c r="A14" s="90">
        <v>6</v>
      </c>
      <c r="B14" s="56"/>
      <c r="C14" s="75">
        <v>5</v>
      </c>
      <c r="D14" s="57" t="s">
        <v>37</v>
      </c>
      <c r="E14" s="58" t="s">
        <v>358</v>
      </c>
      <c r="F14" s="171">
        <v>37319</v>
      </c>
      <c r="G14" s="59" t="s">
        <v>41</v>
      </c>
      <c r="H14" s="57" t="s">
        <v>209</v>
      </c>
      <c r="I14" s="106">
        <f>IF(ISBLANK(J14),"",TRUNC(0.042*((J14/$F$3)-386)^2))</f>
        <v>515</v>
      </c>
      <c r="J14" s="103">
        <v>3.1849537037037037E-3</v>
      </c>
      <c r="K14" s="76" t="str">
        <f>IF(ISBLANK(J14),"",IF(J14&gt;0.00355324074074074,"",IF(J14&lt;=0.00257523148148148,"TSM",IF(J14&lt;=0.00263888888888889,"SM",IF(J14&lt;=0.00275462962962963,"KSM",IF(J14&lt;=0.00291666666666667,"I A",IF(J14&lt;=0.00320601851851852,"II A",IF(J14&lt;=0.00355324074074074,"III A"))))))))</f>
        <v>II A</v>
      </c>
      <c r="L14" s="65" t="s">
        <v>359</v>
      </c>
      <c r="M14" s="104"/>
      <c r="IN14" s="18"/>
    </row>
    <row r="15" spans="1:249" ht="16.350000000000001" customHeight="1" x14ac:dyDescent="0.25">
      <c r="A15" s="90">
        <v>7</v>
      </c>
      <c r="B15" s="56"/>
      <c r="C15" s="75">
        <v>6</v>
      </c>
      <c r="D15" s="57" t="s">
        <v>276</v>
      </c>
      <c r="E15" s="58" t="s">
        <v>459</v>
      </c>
      <c r="F15" s="171">
        <v>31587</v>
      </c>
      <c r="G15" s="59" t="s">
        <v>275</v>
      </c>
      <c r="H15" s="57" t="s">
        <v>90</v>
      </c>
      <c r="I15" s="106">
        <f>IF(ISBLANK(J15),"",TRUNC(0.042*((J15/$F$3)-386)^2))</f>
        <v>502</v>
      </c>
      <c r="J15" s="103">
        <v>3.2019675925925922E-3</v>
      </c>
      <c r="K15" s="76" t="str">
        <f>IF(ISBLANK(J15),"",IF(J15&gt;0.00355324074074074,"",IF(J15&lt;=0.00257523148148148,"TSM",IF(J15&lt;=0.00263888888888889,"SM",IF(J15&lt;=0.00275462962962963,"KSM",IF(J15&lt;=0.00291666666666667,"I A",IF(J15&lt;=0.00320601851851852,"II A",IF(J15&lt;=0.00355324074074074,"III A"))))))))</f>
        <v>II A</v>
      </c>
      <c r="L15" s="65" t="s">
        <v>464</v>
      </c>
      <c r="M15" s="104"/>
      <c r="IN15" s="18"/>
    </row>
    <row r="16" spans="1:249" ht="16.350000000000001" customHeight="1" x14ac:dyDescent="0.25">
      <c r="A16" s="90">
        <v>8</v>
      </c>
      <c r="B16" s="56"/>
      <c r="C16" s="75">
        <v>7</v>
      </c>
      <c r="D16" s="57" t="s">
        <v>42</v>
      </c>
      <c r="E16" s="58" t="s">
        <v>339</v>
      </c>
      <c r="F16" s="171">
        <v>38784</v>
      </c>
      <c r="G16" s="59"/>
      <c r="H16" s="172" t="s">
        <v>325</v>
      </c>
      <c r="I16" s="106">
        <f>IF(ISBLANK(J16),"",TRUNC(0.042*((J16/$F$3)-386)^2))</f>
        <v>486</v>
      </c>
      <c r="J16" s="103">
        <v>3.2212962962962963E-3</v>
      </c>
      <c r="K16" s="76" t="str">
        <f>IF(ISBLANK(J16),"",IF(J16&gt;0.00355324074074074,"",IF(J16&lt;=0.00257523148148148,"TSM",IF(J16&lt;=0.00263888888888889,"SM",IF(J16&lt;=0.00275462962962963,"KSM",IF(J16&lt;=0.00291666666666667,"I A",IF(J16&lt;=0.00320601851851852,"II A",IF(J16&lt;=0.00355324074074074,"III A"))))))))</f>
        <v>III A</v>
      </c>
      <c r="L16" s="65" t="s">
        <v>340</v>
      </c>
      <c r="M16" s="104"/>
      <c r="IN16" s="18"/>
    </row>
    <row r="17" spans="1:248" ht="16.350000000000001" customHeight="1" x14ac:dyDescent="0.25">
      <c r="A17" s="90">
        <v>9</v>
      </c>
      <c r="B17" s="56"/>
      <c r="C17" s="75">
        <v>8</v>
      </c>
      <c r="D17" s="57" t="s">
        <v>53</v>
      </c>
      <c r="E17" s="58" t="s">
        <v>407</v>
      </c>
      <c r="F17" s="171">
        <v>38205</v>
      </c>
      <c r="G17" s="59"/>
      <c r="H17" s="57" t="s">
        <v>165</v>
      </c>
      <c r="I17" s="106">
        <f>IF(ISBLANK(J17),"",TRUNC(0.042*((J17/$F$3)-386)^2))</f>
        <v>482</v>
      </c>
      <c r="J17" s="103">
        <v>3.2273148148148152E-3</v>
      </c>
      <c r="K17" s="76" t="str">
        <f>IF(ISBLANK(J17),"",IF(J17&gt;0.00355324074074074,"",IF(J17&lt;=0.00257523148148148,"TSM",IF(J17&lt;=0.00263888888888889,"SM",IF(J17&lt;=0.00275462962962963,"KSM",IF(J17&lt;=0.00291666666666667,"I A",IF(J17&lt;=0.00320601851851852,"II A",IF(J17&lt;=0.00355324074074074,"III A"))))))))</f>
        <v>III A</v>
      </c>
      <c r="L17" s="65" t="s">
        <v>224</v>
      </c>
      <c r="M17" s="104"/>
      <c r="IN17" s="18"/>
    </row>
    <row r="18" spans="1:248" ht="16.350000000000001" customHeight="1" x14ac:dyDescent="0.25">
      <c r="A18" s="90">
        <v>10</v>
      </c>
      <c r="B18" s="56">
        <v>1</v>
      </c>
      <c r="C18" s="75"/>
      <c r="D18" s="57" t="s">
        <v>48</v>
      </c>
      <c r="E18" s="58" t="s">
        <v>461</v>
      </c>
      <c r="F18" s="171" t="s">
        <v>462</v>
      </c>
      <c r="G18" s="59"/>
      <c r="H18" s="57"/>
      <c r="I18" s="106"/>
      <c r="J18" s="103">
        <v>3.2379629629629629E-3</v>
      </c>
      <c r="K18" s="76"/>
      <c r="L18" s="65" t="s">
        <v>463</v>
      </c>
      <c r="M18" s="104"/>
      <c r="IN18" s="18"/>
    </row>
    <row r="19" spans="1:248" ht="16.350000000000001" customHeight="1" x14ac:dyDescent="0.25">
      <c r="A19" s="90">
        <v>11</v>
      </c>
      <c r="B19" s="56"/>
      <c r="C19" s="75">
        <v>9</v>
      </c>
      <c r="D19" s="57" t="s">
        <v>65</v>
      </c>
      <c r="E19" s="58" t="s">
        <v>341</v>
      </c>
      <c r="F19" s="171">
        <v>38947</v>
      </c>
      <c r="G19" s="59"/>
      <c r="H19" s="172" t="s">
        <v>325</v>
      </c>
      <c r="I19" s="106">
        <f>IF(ISBLANK(J19),"",TRUNC(0.042*((J19/$F$3)-386)^2))</f>
        <v>219</v>
      </c>
      <c r="J19" s="103">
        <v>3.6305555555555557E-3</v>
      </c>
      <c r="K19" s="76" t="str">
        <f>IF(ISBLANK(J19),"",IF(J19&gt;0.00355324074074074,"",IF(J19&lt;=0.00257523148148148,"TSM",IF(J19&lt;=0.00263888888888889,"SM",IF(J19&lt;=0.00275462962962963,"KSM",IF(J19&lt;=0.00291666666666667,"I A",IF(J19&lt;=0.00320601851851852,"II A",IF(J19&lt;=0.00355324074074074,"III A"))))))))</f>
        <v/>
      </c>
      <c r="L19" s="65" t="s">
        <v>340</v>
      </c>
      <c r="M19" s="104"/>
      <c r="IN19" s="18"/>
    </row>
  </sheetData>
  <sortState xmlns:xlrd2="http://schemas.microsoft.com/office/spreadsheetml/2017/richdata2" ref="A9:IO19">
    <sortCondition ref="J9:J19"/>
  </sortState>
  <printOptions horizontalCentered="1"/>
  <pageMargins left="0.39370078740157483" right="0.39370078740157483" top="0.39370078740157483" bottom="0.39370078740157483" header="0.51181102362204722" footer="0.51181102362204722"/>
  <pageSetup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0000"/>
  </sheetPr>
  <dimension ref="A1:T18"/>
  <sheetViews>
    <sheetView zoomScaleNormal="100" workbookViewId="0">
      <selection activeCell="E45" sqref="E45"/>
    </sheetView>
  </sheetViews>
  <sheetFormatPr defaultColWidth="11.44140625" defaultRowHeight="13.2" x14ac:dyDescent="0.3"/>
  <cols>
    <col min="1" max="2" width="4.33203125" style="111" customWidth="1"/>
    <col min="3" max="3" width="4.44140625" style="111" customWidth="1"/>
    <col min="4" max="4" width="11.88671875" style="111" customWidth="1"/>
    <col min="5" max="5" width="13" style="111" customWidth="1"/>
    <col min="6" max="7" width="9.33203125" style="111" customWidth="1"/>
    <col min="8" max="8" width="8.109375" style="111" customWidth="1"/>
    <col min="9" max="9" width="6" style="111" customWidth="1"/>
    <col min="10" max="12" width="4.5546875" style="111" bestFit="1" customWidth="1"/>
    <col min="13" max="13" width="4.44140625" style="111" customWidth="1"/>
    <col min="14" max="16" width="4.5546875" style="111" bestFit="1" customWidth="1"/>
    <col min="17" max="17" width="7.33203125" style="111" customWidth="1"/>
    <col min="18" max="18" width="4.44140625" style="111" bestFit="1" customWidth="1"/>
    <col min="19" max="19" width="21.5546875" style="121" customWidth="1"/>
    <col min="20" max="16384" width="11.44140625" style="111"/>
  </cols>
  <sheetData>
    <row r="1" spans="1:20" s="109" customFormat="1" ht="22.8" x14ac:dyDescent="0.4">
      <c r="A1" s="8" t="s">
        <v>188</v>
      </c>
      <c r="B1" s="8"/>
      <c r="C1" s="10"/>
      <c r="D1" s="10"/>
      <c r="E1" s="10"/>
      <c r="F1" s="11"/>
      <c r="G1" s="11"/>
      <c r="H1" s="11"/>
      <c r="I1" s="12"/>
      <c r="J1" s="13"/>
      <c r="K1" s="14"/>
      <c r="L1" s="15"/>
      <c r="M1" s="14"/>
      <c r="O1" s="110"/>
      <c r="P1" s="110"/>
      <c r="S1" s="17" t="s">
        <v>189</v>
      </c>
    </row>
    <row r="2" spans="1:20" ht="22.8" x14ac:dyDescent="0.4">
      <c r="A2" s="8" t="s">
        <v>190</v>
      </c>
      <c r="B2" s="8"/>
      <c r="C2" s="10"/>
      <c r="D2" s="10"/>
      <c r="E2" s="10"/>
      <c r="F2" s="11"/>
      <c r="G2" s="11"/>
      <c r="H2" s="11"/>
      <c r="I2" s="12"/>
      <c r="J2" s="13"/>
      <c r="K2" s="14"/>
      <c r="L2" s="15"/>
      <c r="M2" s="14"/>
      <c r="S2" s="19" t="s">
        <v>191</v>
      </c>
    </row>
    <row r="3" spans="1:20" s="112" customFormat="1" ht="15" customHeight="1" x14ac:dyDescent="0.2">
      <c r="D3" s="113"/>
      <c r="I3" s="114"/>
      <c r="J3" s="111"/>
      <c r="K3" s="111"/>
      <c r="L3" s="111"/>
      <c r="M3" s="111"/>
      <c r="N3" s="111"/>
      <c r="O3" s="111"/>
      <c r="P3" s="111"/>
      <c r="S3" s="19"/>
    </row>
    <row r="4" spans="1:20" s="112" customFormat="1" ht="15" customHeight="1" x14ac:dyDescent="0.3">
      <c r="D4" s="115" t="s">
        <v>205</v>
      </c>
      <c r="F4" s="109"/>
      <c r="G4" s="109"/>
      <c r="I4" s="116"/>
      <c r="J4" s="111"/>
      <c r="K4" s="111"/>
      <c r="L4" s="111"/>
      <c r="M4" s="111"/>
      <c r="N4" s="111"/>
      <c r="O4" s="111"/>
      <c r="P4" s="111"/>
      <c r="S4" s="117"/>
    </row>
    <row r="5" spans="1:20" s="118" customFormat="1" ht="2.1" customHeight="1" x14ac:dyDescent="0.3">
      <c r="T5" s="119"/>
    </row>
    <row r="6" spans="1:20" s="118" customFormat="1" ht="12.6" customHeight="1" x14ac:dyDescent="0.3">
      <c r="R6" s="40" t="s">
        <v>175</v>
      </c>
      <c r="S6" s="41" t="s">
        <v>181</v>
      </c>
      <c r="T6" s="119"/>
    </row>
    <row r="7" spans="1:20" ht="15" customHeight="1" x14ac:dyDescent="0.3">
      <c r="D7" s="120"/>
      <c r="J7" s="182" t="s">
        <v>206</v>
      </c>
      <c r="K7" s="182"/>
      <c r="L7" s="182"/>
      <c r="M7" s="182"/>
      <c r="N7" s="182"/>
      <c r="O7" s="182"/>
      <c r="P7" s="182"/>
    </row>
    <row r="8" spans="1:20" ht="24" customHeight="1" x14ac:dyDescent="0.3">
      <c r="A8" s="47" t="s">
        <v>470</v>
      </c>
      <c r="B8" s="47" t="s">
        <v>469</v>
      </c>
      <c r="C8" s="123" t="s">
        <v>198</v>
      </c>
      <c r="D8" s="124" t="s">
        <v>0</v>
      </c>
      <c r="E8" s="125" t="s">
        <v>1</v>
      </c>
      <c r="F8" s="126" t="s">
        <v>2</v>
      </c>
      <c r="G8" s="126" t="s">
        <v>7</v>
      </c>
      <c r="H8" s="127" t="s">
        <v>194</v>
      </c>
      <c r="I8" s="122" t="s">
        <v>195</v>
      </c>
      <c r="J8" s="128">
        <v>1.51</v>
      </c>
      <c r="K8" s="128">
        <v>1.56</v>
      </c>
      <c r="L8" s="128">
        <v>1.61</v>
      </c>
      <c r="M8" s="128">
        <v>1.66</v>
      </c>
      <c r="N8" s="128">
        <v>1.71</v>
      </c>
      <c r="O8" s="128">
        <v>1.76</v>
      </c>
      <c r="P8" s="128">
        <v>1.8</v>
      </c>
      <c r="Q8" s="122" t="s">
        <v>207</v>
      </c>
      <c r="R8" s="127" t="s">
        <v>6</v>
      </c>
      <c r="S8" s="129" t="s">
        <v>3</v>
      </c>
    </row>
    <row r="9" spans="1:20" ht="23.25" customHeight="1" x14ac:dyDescent="0.3">
      <c r="A9" s="130">
        <v>1</v>
      </c>
      <c r="B9" s="131"/>
      <c r="C9" s="131">
        <v>1</v>
      </c>
      <c r="D9" s="57" t="s">
        <v>125</v>
      </c>
      <c r="E9" s="58" t="s">
        <v>46</v>
      </c>
      <c r="F9" s="171">
        <v>39055</v>
      </c>
      <c r="G9" s="59" t="s">
        <v>13</v>
      </c>
      <c r="H9" s="57" t="s">
        <v>218</v>
      </c>
      <c r="I9" s="132">
        <f>IF(ISBLANK(Q9),"",TRUNC(39.34*(Q9+10.574)^2)-5000)</f>
        <v>984</v>
      </c>
      <c r="J9" s="130"/>
      <c r="K9" s="130" t="s">
        <v>475</v>
      </c>
      <c r="L9" s="130" t="s">
        <v>475</v>
      </c>
      <c r="M9" s="130" t="s">
        <v>478</v>
      </c>
      <c r="N9" s="130" t="s">
        <v>475</v>
      </c>
      <c r="O9" s="130" t="s">
        <v>478</v>
      </c>
      <c r="P9" s="130" t="s">
        <v>477</v>
      </c>
      <c r="Q9" s="133">
        <v>1.76</v>
      </c>
      <c r="R9" s="131" t="str">
        <f>IF(ISBLANK(Q9),"",IF(Q9&lt;1.39,"",IF(Q9&gt;=1.91,"TSM",IF(Q9&gt;=1.83,"SM",IF(Q9&gt;=1.75,"KSM",IF(Q9&gt;=1.65,"I A",IF(Q9&gt;=1.5,"II A",IF(Q9&gt;=1.39,"III A"))))))))</f>
        <v>KSM</v>
      </c>
      <c r="S9" s="65" t="s">
        <v>66</v>
      </c>
    </row>
    <row r="10" spans="1:20" ht="23.25" customHeight="1" x14ac:dyDescent="0.3">
      <c r="A10" s="130">
        <v>2</v>
      </c>
      <c r="B10" s="131"/>
      <c r="C10" s="131">
        <v>2</v>
      </c>
      <c r="D10" s="57" t="s">
        <v>437</v>
      </c>
      <c r="E10" s="58" t="s">
        <v>438</v>
      </c>
      <c r="F10" s="171">
        <v>37960</v>
      </c>
      <c r="G10" s="59" t="s">
        <v>441</v>
      </c>
      <c r="H10" s="57" t="s">
        <v>440</v>
      </c>
      <c r="I10" s="132"/>
      <c r="J10" s="130"/>
      <c r="K10" s="130"/>
      <c r="L10" s="130" t="s">
        <v>478</v>
      </c>
      <c r="M10" s="130" t="s">
        <v>475</v>
      </c>
      <c r="N10" s="130" t="s">
        <v>475</v>
      </c>
      <c r="O10" s="130" t="s">
        <v>477</v>
      </c>
      <c r="P10" s="130"/>
      <c r="Q10" s="133">
        <v>1.71</v>
      </c>
      <c r="R10" s="131"/>
      <c r="S10" s="65" t="s">
        <v>439</v>
      </c>
    </row>
    <row r="11" spans="1:20" ht="23.25" customHeight="1" x14ac:dyDescent="0.3">
      <c r="A11" s="130">
        <v>3</v>
      </c>
      <c r="B11" s="131"/>
      <c r="C11" s="131"/>
      <c r="D11" s="57" t="s">
        <v>146</v>
      </c>
      <c r="E11" s="58" t="s">
        <v>147</v>
      </c>
      <c r="F11" s="171">
        <v>35785</v>
      </c>
      <c r="G11" s="59" t="s">
        <v>370</v>
      </c>
      <c r="H11" s="57"/>
      <c r="I11" s="132">
        <f>IF(ISBLANK(Q11),"",TRUNC(39.34*(Q11+10.574)^2)-5000)</f>
        <v>888</v>
      </c>
      <c r="J11" s="130"/>
      <c r="K11" s="130" t="s">
        <v>475</v>
      </c>
      <c r="L11" s="130" t="s">
        <v>475</v>
      </c>
      <c r="M11" s="130" t="s">
        <v>478</v>
      </c>
      <c r="N11" s="130" t="s">
        <v>477</v>
      </c>
      <c r="O11" s="130"/>
      <c r="P11" s="130"/>
      <c r="Q11" s="133">
        <v>1.66</v>
      </c>
      <c r="R11" s="131" t="str">
        <f>IF(ISBLANK(Q11),"",IF(Q11&lt;1.39,"",IF(Q11&gt;=1.91,"TSM",IF(Q11&gt;=1.83,"SM",IF(Q11&gt;=1.75,"KSM",IF(Q11&gt;=1.65,"I A",IF(Q11&gt;=1.5,"II A",IF(Q11&gt;=1.39,"III A"))))))))</f>
        <v>I A</v>
      </c>
      <c r="S11" s="65" t="s">
        <v>66</v>
      </c>
    </row>
    <row r="12" spans="1:20" ht="23.25" customHeight="1" x14ac:dyDescent="0.3">
      <c r="A12" s="130">
        <v>4</v>
      </c>
      <c r="B12" s="131">
        <v>1</v>
      </c>
      <c r="C12" s="131"/>
      <c r="D12" s="57" t="s">
        <v>17</v>
      </c>
      <c r="E12" s="58" t="s">
        <v>267</v>
      </c>
      <c r="F12" s="171">
        <v>39675</v>
      </c>
      <c r="G12" s="59" t="s">
        <v>13</v>
      </c>
      <c r="H12" s="57"/>
      <c r="I12" s="132">
        <f>IF(ISBLANK(Q12),"",TRUNC(39.34*(Q12+10.574)^2)-5000)</f>
        <v>792</v>
      </c>
      <c r="J12" s="130" t="s">
        <v>475</v>
      </c>
      <c r="K12" s="130" t="s">
        <v>478</v>
      </c>
      <c r="L12" s="130" t="s">
        <v>477</v>
      </c>
      <c r="M12" s="130"/>
      <c r="N12" s="130"/>
      <c r="O12" s="130"/>
      <c r="P12" s="130"/>
      <c r="Q12" s="133">
        <v>1.56</v>
      </c>
      <c r="R12" s="131" t="str">
        <f>IF(ISBLANK(Q12),"",IF(Q12&lt;1.39,"",IF(Q12&gt;=1.91,"TSM",IF(Q12&gt;=1.83,"SM",IF(Q12&gt;=1.75,"KSM",IF(Q12&gt;=1.65,"I A",IF(Q12&gt;=1.5,"II A",IF(Q12&gt;=1.39,"III A"))))))))</f>
        <v>II A</v>
      </c>
      <c r="S12" s="65" t="s">
        <v>264</v>
      </c>
    </row>
    <row r="13" spans="1:20" ht="23.25" customHeight="1" x14ac:dyDescent="0.3">
      <c r="A13" s="130">
        <v>5</v>
      </c>
      <c r="B13" s="131">
        <v>2</v>
      </c>
      <c r="C13" s="131"/>
      <c r="D13" s="57" t="s">
        <v>366</v>
      </c>
      <c r="E13" s="58" t="s">
        <v>367</v>
      </c>
      <c r="F13" s="171">
        <v>39991</v>
      </c>
      <c r="G13" s="59" t="s">
        <v>365</v>
      </c>
      <c r="H13" s="57"/>
      <c r="I13" s="132">
        <f>IF(ISBLANK(Q13),"",TRUNC(39.34*(Q13+10.574)^2)-5000)</f>
        <v>744</v>
      </c>
      <c r="J13" s="130" t="s">
        <v>478</v>
      </c>
      <c r="K13" s="130" t="s">
        <v>477</v>
      </c>
      <c r="L13" s="130"/>
      <c r="M13" s="130"/>
      <c r="N13" s="130"/>
      <c r="O13" s="130"/>
      <c r="P13" s="130"/>
      <c r="Q13" s="133">
        <v>1.51</v>
      </c>
      <c r="R13" s="131" t="str">
        <f>IF(ISBLANK(Q13),"",IF(Q13&lt;1.39,"",IF(Q13&gt;=1.91,"TSM",IF(Q13&gt;=1.83,"SM",IF(Q13&gt;=1.75,"KSM",IF(Q13&gt;=1.65,"I A",IF(Q13&gt;=1.5,"II A",IF(Q13&gt;=1.39,"III A"))))))))</f>
        <v>II A</v>
      </c>
      <c r="S13" s="65" t="s">
        <v>360</v>
      </c>
    </row>
    <row r="14" spans="1:20" x14ac:dyDescent="0.3">
      <c r="S14" s="111"/>
    </row>
    <row r="15" spans="1:20" x14ac:dyDescent="0.3">
      <c r="S15" s="111"/>
    </row>
    <row r="16" spans="1:20" x14ac:dyDescent="0.3">
      <c r="S16" s="111"/>
    </row>
    <row r="17" spans="19:19" x14ac:dyDescent="0.3">
      <c r="S17" s="111"/>
    </row>
    <row r="18" spans="19:19" x14ac:dyDescent="0.3">
      <c r="S18" s="111"/>
    </row>
  </sheetData>
  <sortState xmlns:xlrd2="http://schemas.microsoft.com/office/spreadsheetml/2017/richdata2" ref="A9:X13">
    <sortCondition descending="1" ref="Q9:Q13"/>
  </sortState>
  <mergeCells count="1">
    <mergeCell ref="J7:P7"/>
  </mergeCells>
  <printOptions horizontalCentered="1"/>
  <pageMargins left="0.39370078740157483" right="0.39370078740157483" top="0.78740157480314965" bottom="0.35433070866141736" header="0.62992125984251968" footer="0.23622047244094491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70C0"/>
  </sheetPr>
  <dimension ref="A1:T13"/>
  <sheetViews>
    <sheetView zoomScaleNormal="100" workbookViewId="0">
      <selection activeCell="E45" sqref="E45"/>
    </sheetView>
  </sheetViews>
  <sheetFormatPr defaultColWidth="11.44140625" defaultRowHeight="13.2" x14ac:dyDescent="0.3"/>
  <cols>
    <col min="1" max="2" width="4.33203125" style="118" customWidth="1"/>
    <col min="3" max="3" width="5" style="118" customWidth="1"/>
    <col min="4" max="4" width="9.88671875" style="118" customWidth="1"/>
    <col min="5" max="5" width="14.21875" style="118" customWidth="1"/>
    <col min="6" max="6" width="9" style="118" bestFit="1" customWidth="1"/>
    <col min="7" max="7" width="4.88671875" style="118" bestFit="1" customWidth="1"/>
    <col min="8" max="8" width="8.109375" style="118" bestFit="1" customWidth="1"/>
    <col min="9" max="9" width="6.109375" style="118" bestFit="1" customWidth="1"/>
    <col min="10" max="17" width="4.6640625" style="118" customWidth="1"/>
    <col min="18" max="18" width="7.33203125" style="118" customWidth="1"/>
    <col min="19" max="19" width="6.44140625" style="118" customWidth="1"/>
    <col min="20" max="20" width="13.5546875" style="119" customWidth="1"/>
    <col min="21" max="16384" width="11.44140625" style="118"/>
  </cols>
  <sheetData>
    <row r="1" spans="1:20" s="134" customFormat="1" ht="22.8" x14ac:dyDescent="0.4">
      <c r="A1" s="8" t="s">
        <v>188</v>
      </c>
      <c r="B1" s="8"/>
      <c r="C1" s="10"/>
      <c r="D1" s="10"/>
      <c r="E1" s="10"/>
      <c r="F1" s="11"/>
      <c r="G1" s="11"/>
      <c r="H1" s="11"/>
      <c r="I1" s="12"/>
      <c r="J1" s="15"/>
      <c r="K1" s="14"/>
      <c r="L1" s="109"/>
      <c r="M1" s="110"/>
      <c r="N1" s="110"/>
      <c r="O1" s="110"/>
      <c r="P1" s="110"/>
      <c r="Q1" s="110"/>
      <c r="R1" s="110"/>
      <c r="S1" s="110"/>
      <c r="T1" s="17" t="s">
        <v>189</v>
      </c>
    </row>
    <row r="2" spans="1:20" ht="22.8" x14ac:dyDescent="0.4">
      <c r="A2" s="8" t="s">
        <v>190</v>
      </c>
      <c r="B2" s="8"/>
      <c r="C2" s="10"/>
      <c r="D2" s="10"/>
      <c r="E2" s="10"/>
      <c r="F2" s="11"/>
      <c r="G2" s="11"/>
      <c r="H2" s="11"/>
      <c r="I2" s="12"/>
      <c r="J2" s="15"/>
      <c r="K2" s="14"/>
      <c r="L2" s="111"/>
      <c r="M2" s="111"/>
      <c r="N2" s="111"/>
      <c r="O2" s="111"/>
      <c r="P2" s="111"/>
      <c r="Q2" s="111"/>
      <c r="R2" s="111"/>
      <c r="S2" s="111"/>
      <c r="T2" s="19" t="s">
        <v>191</v>
      </c>
    </row>
    <row r="3" spans="1:20" s="135" customFormat="1" ht="15.6" x14ac:dyDescent="0.2">
      <c r="D3" s="136"/>
      <c r="I3" s="137"/>
      <c r="J3" s="118"/>
      <c r="K3" s="118"/>
      <c r="L3" s="118"/>
      <c r="M3" s="118"/>
      <c r="N3" s="118"/>
      <c r="O3" s="118"/>
      <c r="P3" s="118"/>
      <c r="Q3" s="118"/>
      <c r="T3" s="19"/>
    </row>
    <row r="4" spans="1:20" s="135" customFormat="1" ht="15.6" x14ac:dyDescent="0.3">
      <c r="D4" s="138" t="s">
        <v>208</v>
      </c>
      <c r="F4" s="134"/>
      <c r="G4" s="134"/>
      <c r="I4" s="139"/>
      <c r="J4" s="118"/>
      <c r="K4" s="118"/>
      <c r="L4" s="118"/>
      <c r="M4" s="118"/>
      <c r="N4" s="118"/>
      <c r="O4" s="118"/>
      <c r="P4" s="118"/>
      <c r="Q4" s="118"/>
      <c r="T4" s="140"/>
    </row>
    <row r="5" spans="1:20" ht="2.1" customHeight="1" x14ac:dyDescent="0.3">
      <c r="T5" s="118"/>
    </row>
    <row r="6" spans="1:20" ht="17.399999999999999" customHeight="1" x14ac:dyDescent="0.3">
      <c r="P6" s="40" t="s">
        <v>175</v>
      </c>
      <c r="Q6" s="41" t="s">
        <v>182</v>
      </c>
    </row>
    <row r="7" spans="1:20" ht="11.25" customHeight="1" x14ac:dyDescent="0.3">
      <c r="D7" s="141"/>
      <c r="J7" s="183" t="s">
        <v>9</v>
      </c>
      <c r="K7" s="183"/>
      <c r="L7" s="183"/>
      <c r="M7" s="183"/>
      <c r="N7" s="183"/>
      <c r="O7" s="183"/>
      <c r="P7" s="183"/>
      <c r="Q7" s="183"/>
    </row>
    <row r="8" spans="1:20" s="147" customFormat="1" ht="31.2" customHeight="1" x14ac:dyDescent="0.3">
      <c r="A8" s="47" t="s">
        <v>470</v>
      </c>
      <c r="B8" s="47" t="s">
        <v>469</v>
      </c>
      <c r="C8" s="142" t="s">
        <v>198</v>
      </c>
      <c r="D8" s="143" t="s">
        <v>0</v>
      </c>
      <c r="E8" s="144" t="s">
        <v>1</v>
      </c>
      <c r="F8" s="145" t="s">
        <v>2</v>
      </c>
      <c r="G8" s="145" t="s">
        <v>7</v>
      </c>
      <c r="H8" s="142" t="s">
        <v>194</v>
      </c>
      <c r="I8" s="145" t="s">
        <v>195</v>
      </c>
      <c r="J8" s="128">
        <v>1.71</v>
      </c>
      <c r="K8" s="128">
        <v>1.76</v>
      </c>
      <c r="L8" s="128">
        <v>1.81</v>
      </c>
      <c r="M8" s="128">
        <v>1.86</v>
      </c>
      <c r="N8" s="128">
        <v>1.91</v>
      </c>
      <c r="O8" s="128">
        <v>1.96</v>
      </c>
      <c r="P8" s="128">
        <v>2.0099999999999998</v>
      </c>
      <c r="Q8" s="128">
        <v>2.0499999999999998</v>
      </c>
      <c r="R8" s="145" t="s">
        <v>207</v>
      </c>
      <c r="S8" s="142" t="s">
        <v>6</v>
      </c>
      <c r="T8" s="146" t="s">
        <v>3</v>
      </c>
    </row>
    <row r="9" spans="1:20" ht="23.25" customHeight="1" x14ac:dyDescent="0.3">
      <c r="A9" s="130">
        <v>1</v>
      </c>
      <c r="B9" s="130"/>
      <c r="C9" s="148">
        <v>1</v>
      </c>
      <c r="D9" s="57" t="s">
        <v>40</v>
      </c>
      <c r="E9" s="58" t="s">
        <v>78</v>
      </c>
      <c r="F9" s="171">
        <v>38268</v>
      </c>
      <c r="G9" s="59" t="s">
        <v>13</v>
      </c>
      <c r="H9" s="57" t="s">
        <v>218</v>
      </c>
      <c r="I9" s="148">
        <f>IF(ISBLANK(R9),"",TRUNC(32.29*(R9+11.534)^2)-5000)</f>
        <v>923</v>
      </c>
      <c r="J9" s="148"/>
      <c r="K9" s="148"/>
      <c r="L9" s="148"/>
      <c r="M9" s="148" t="s">
        <v>475</v>
      </c>
      <c r="N9" s="148" t="s">
        <v>475</v>
      </c>
      <c r="O9" s="148" t="s">
        <v>475</v>
      </c>
      <c r="P9" s="148" t="s">
        <v>475</v>
      </c>
      <c r="Q9" s="148" t="s">
        <v>476</v>
      </c>
      <c r="R9" s="149">
        <v>2.0099999999999998</v>
      </c>
      <c r="S9" s="148" t="str">
        <f>IF(ISBLANK(R9),"",IF(R9&lt;1.6,"",IF(R9&gt;=2.28,"TSM",IF(R9&gt;=2.15,"SM",IF(R9&gt;=2.03,"KSM",IF(R9&gt;=1.9,"I A",IF(R9&gt;=1.75,"II A",IF(R9&gt;=1.6,"III A"))))))))</f>
        <v>I A</v>
      </c>
      <c r="T9" s="65" t="s">
        <v>76</v>
      </c>
    </row>
    <row r="10" spans="1:20" ht="23.25" customHeight="1" x14ac:dyDescent="0.3">
      <c r="A10" s="130">
        <v>2</v>
      </c>
      <c r="B10" s="130">
        <v>1</v>
      </c>
      <c r="C10" s="148"/>
      <c r="D10" s="57" t="s">
        <v>323</v>
      </c>
      <c r="E10" s="58" t="s">
        <v>442</v>
      </c>
      <c r="F10" s="171">
        <v>39524</v>
      </c>
      <c r="G10" s="59" t="s">
        <v>441</v>
      </c>
      <c r="H10" s="57"/>
      <c r="I10" s="148">
        <f>IF(ISBLANK(R10),"",TRUNC(32.29*(R10+11.534)^2)-5000)</f>
        <v>879</v>
      </c>
      <c r="J10" s="148"/>
      <c r="K10" s="148"/>
      <c r="L10" s="148" t="s">
        <v>475</v>
      </c>
      <c r="M10" s="148" t="s">
        <v>475</v>
      </c>
      <c r="N10" s="148" t="s">
        <v>475</v>
      </c>
      <c r="O10" s="148" t="s">
        <v>478</v>
      </c>
      <c r="P10" s="148" t="s">
        <v>477</v>
      </c>
      <c r="Q10" s="148"/>
      <c r="R10" s="149">
        <v>1.96</v>
      </c>
      <c r="S10" s="148" t="str">
        <f t="shared" ref="S10:S13" si="0">IF(ISBLANK(R10),"",IF(R10&lt;1.6,"",IF(R10&gt;=2.28,"TSM",IF(R10&gt;=2.15,"SM",IF(R10&gt;=2.03,"KSM",IF(R10&gt;=1.9,"I A",IF(R10&gt;=1.75,"II A",IF(R10&gt;=1.6,"III A"))))))))</f>
        <v>I A</v>
      </c>
      <c r="T10" s="65" t="s">
        <v>443</v>
      </c>
    </row>
    <row r="11" spans="1:20" ht="23.25" customHeight="1" x14ac:dyDescent="0.3">
      <c r="A11" s="130">
        <v>3</v>
      </c>
      <c r="B11" s="130"/>
      <c r="C11" s="148"/>
      <c r="D11" s="57" t="s">
        <v>265</v>
      </c>
      <c r="E11" s="58" t="s">
        <v>266</v>
      </c>
      <c r="F11" s="171">
        <v>38744</v>
      </c>
      <c r="G11" s="59" t="s">
        <v>13</v>
      </c>
      <c r="H11" s="57"/>
      <c r="I11" s="148">
        <f>IF(ISBLANK(R11),"",TRUNC(32.29*(R11+11.534)^2)-5000)</f>
        <v>879</v>
      </c>
      <c r="J11" s="148"/>
      <c r="K11" s="148"/>
      <c r="L11" s="148" t="s">
        <v>475</v>
      </c>
      <c r="M11" s="148" t="s">
        <v>475</v>
      </c>
      <c r="N11" s="148" t="s">
        <v>475</v>
      </c>
      <c r="O11" s="148" t="s">
        <v>479</v>
      </c>
      <c r="P11" s="148" t="s">
        <v>477</v>
      </c>
      <c r="Q11" s="148"/>
      <c r="R11" s="149">
        <v>1.96</v>
      </c>
      <c r="S11" s="148" t="str">
        <f t="shared" si="0"/>
        <v>I A</v>
      </c>
      <c r="T11" s="65" t="s">
        <v>264</v>
      </c>
    </row>
    <row r="12" spans="1:20" ht="23.25" customHeight="1" x14ac:dyDescent="0.3">
      <c r="A12" s="130"/>
      <c r="B12" s="130">
        <v>2</v>
      </c>
      <c r="C12" s="148"/>
      <c r="D12" s="57" t="s">
        <v>141</v>
      </c>
      <c r="E12" s="58" t="s">
        <v>142</v>
      </c>
      <c r="F12" s="171">
        <v>39918</v>
      </c>
      <c r="G12" s="59" t="s">
        <v>13</v>
      </c>
      <c r="H12" s="57"/>
      <c r="I12" s="148">
        <f>IF(ISBLANK(R12),"",TRUNC(32.29*(R12+11.534)^2)-5000)</f>
        <v>792</v>
      </c>
      <c r="J12" s="148" t="s">
        <v>475</v>
      </c>
      <c r="K12" s="148" t="s">
        <v>475</v>
      </c>
      <c r="L12" s="148" t="s">
        <v>475</v>
      </c>
      <c r="M12" s="148" t="s">
        <v>475</v>
      </c>
      <c r="N12" s="148" t="s">
        <v>477</v>
      </c>
      <c r="O12" s="148"/>
      <c r="P12" s="148"/>
      <c r="Q12" s="148"/>
      <c r="R12" s="149">
        <v>1.86</v>
      </c>
      <c r="S12" s="148" t="str">
        <f t="shared" si="0"/>
        <v>II A</v>
      </c>
      <c r="T12" s="65" t="s">
        <v>18</v>
      </c>
    </row>
    <row r="13" spans="1:20" ht="23.25" customHeight="1" x14ac:dyDescent="0.3">
      <c r="A13" s="130"/>
      <c r="B13" s="130">
        <v>3</v>
      </c>
      <c r="C13" s="148"/>
      <c r="D13" s="57" t="s">
        <v>73</v>
      </c>
      <c r="E13" s="58" t="s">
        <v>74</v>
      </c>
      <c r="F13" s="171">
        <v>39398</v>
      </c>
      <c r="G13" s="59" t="s">
        <v>13</v>
      </c>
      <c r="H13" s="57"/>
      <c r="I13" s="148">
        <f>IF(ISBLANK(R13),"",TRUNC(32.29*(R13+11.534)^2)-5000)</f>
        <v>749</v>
      </c>
      <c r="J13" s="148" t="s">
        <v>475</v>
      </c>
      <c r="K13" s="148" t="s">
        <v>475</v>
      </c>
      <c r="L13" s="148" t="s">
        <v>478</v>
      </c>
      <c r="M13" s="148" t="s">
        <v>477</v>
      </c>
      <c r="N13" s="148"/>
      <c r="O13" s="148"/>
      <c r="P13" s="148"/>
      <c r="Q13" s="148"/>
      <c r="R13" s="149">
        <v>1.81</v>
      </c>
      <c r="S13" s="148" t="str">
        <f t="shared" si="0"/>
        <v>II A</v>
      </c>
      <c r="T13" s="65" t="s">
        <v>264</v>
      </c>
    </row>
  </sheetData>
  <sortState xmlns:xlrd2="http://schemas.microsoft.com/office/spreadsheetml/2017/richdata2" ref="A10:Y13">
    <sortCondition ref="A10:A13"/>
  </sortState>
  <mergeCells count="1">
    <mergeCell ref="J7:Q7"/>
  </mergeCells>
  <printOptions horizontalCentered="1"/>
  <pageMargins left="0.39370078740157483" right="0.39370078740157483" top="0.78740157480314965" bottom="0.35433070866141736" header="0.62992125984251968" footer="0.23622047244094491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X28"/>
  <sheetViews>
    <sheetView showZeros="0" zoomScale="120" zoomScaleNormal="120" workbookViewId="0">
      <selection activeCell="E45" sqref="E45"/>
    </sheetView>
  </sheetViews>
  <sheetFormatPr defaultColWidth="9.109375" defaultRowHeight="13.2" x14ac:dyDescent="0.25"/>
  <cols>
    <col min="1" max="2" width="5.5546875" style="20" customWidth="1"/>
    <col min="3" max="3" width="5.44140625" style="20" customWidth="1"/>
    <col min="4" max="4" width="12.88671875" style="20" customWidth="1"/>
    <col min="5" max="5" width="13.5546875" style="20" customWidth="1"/>
    <col min="6" max="7" width="8.6640625" style="28" customWidth="1"/>
    <col min="8" max="8" width="9.5546875" style="20" customWidth="1"/>
    <col min="9" max="9" width="7.5546875" style="153" customWidth="1"/>
    <col min="10" max="12" width="5.5546875" style="154" customWidth="1"/>
    <col min="13" max="13" width="3.6640625" style="101" customWidth="1"/>
    <col min="14" max="16" width="5.5546875" style="154" customWidth="1"/>
    <col min="17" max="17" width="7.33203125" style="14" customWidth="1"/>
    <col min="18" max="18" width="6.5546875" style="150" customWidth="1"/>
    <col min="19" max="19" width="21.5546875" style="20" customWidth="1"/>
    <col min="20" max="20" width="3.44140625" style="20" bestFit="1" customWidth="1"/>
    <col min="21" max="16384" width="9.109375" style="20"/>
  </cols>
  <sheetData>
    <row r="1" spans="1:24" s="150" customFormat="1" ht="22.8" x14ac:dyDescent="0.4">
      <c r="A1" s="8" t="s">
        <v>188</v>
      </c>
      <c r="B1" s="8"/>
      <c r="C1" s="10"/>
      <c r="D1" s="10"/>
      <c r="E1" s="10"/>
      <c r="F1" s="11"/>
      <c r="G1" s="11"/>
      <c r="H1" s="11"/>
      <c r="I1" s="12"/>
      <c r="J1" s="13"/>
      <c r="K1" s="14"/>
      <c r="L1" s="15"/>
      <c r="M1" s="14"/>
      <c r="O1" s="151"/>
      <c r="P1" s="151"/>
      <c r="Q1" s="151"/>
      <c r="R1" s="152"/>
      <c r="S1" s="17" t="s">
        <v>189</v>
      </c>
    </row>
    <row r="2" spans="1:24" s="150" customFormat="1" ht="22.8" x14ac:dyDescent="0.4">
      <c r="A2" s="8" t="s">
        <v>190</v>
      </c>
      <c r="B2" s="8"/>
      <c r="C2" s="10"/>
      <c r="D2" s="10"/>
      <c r="E2" s="10"/>
      <c r="F2" s="11"/>
      <c r="G2" s="11"/>
      <c r="H2" s="11"/>
      <c r="I2" s="12"/>
      <c r="J2" s="13"/>
      <c r="K2" s="14"/>
      <c r="L2" s="15"/>
      <c r="M2" s="14"/>
      <c r="O2" s="151"/>
      <c r="P2" s="151"/>
      <c r="Q2" s="151"/>
      <c r="R2" s="152"/>
      <c r="S2" s="19" t="s">
        <v>191</v>
      </c>
    </row>
    <row r="3" spans="1:24" ht="15.6" customHeight="1" x14ac:dyDescent="0.3">
      <c r="D3" s="21"/>
      <c r="N3" s="27"/>
      <c r="O3" s="27"/>
      <c r="S3" s="19"/>
    </row>
    <row r="4" spans="1:24" ht="16.5" customHeight="1" x14ac:dyDescent="0.3">
      <c r="D4" s="155" t="s">
        <v>210</v>
      </c>
      <c r="F4" s="156"/>
      <c r="G4" s="156"/>
      <c r="N4" s="27"/>
      <c r="O4" s="27"/>
      <c r="S4" s="19"/>
    </row>
    <row r="5" spans="1:24" s="101" customFormat="1" ht="2.1" customHeight="1" x14ac:dyDescent="0.25">
      <c r="X5" s="157"/>
    </row>
    <row r="6" spans="1:24" s="101" customFormat="1" ht="12.6" customHeight="1" x14ac:dyDescent="0.25">
      <c r="R6" s="40" t="s">
        <v>175</v>
      </c>
      <c r="S6" s="41" t="s">
        <v>183</v>
      </c>
      <c r="X6" s="157"/>
    </row>
    <row r="7" spans="1:24" x14ac:dyDescent="0.25">
      <c r="J7" s="184" t="s">
        <v>9</v>
      </c>
      <c r="K7" s="185"/>
      <c r="L7" s="185"/>
      <c r="M7" s="185"/>
      <c r="N7" s="185"/>
      <c r="O7" s="185"/>
      <c r="P7" s="186"/>
    </row>
    <row r="8" spans="1:24" ht="27" customHeight="1" x14ac:dyDescent="0.25">
      <c r="A8" s="158" t="s">
        <v>470</v>
      </c>
      <c r="B8" s="158" t="s">
        <v>469</v>
      </c>
      <c r="C8" s="158" t="s">
        <v>198</v>
      </c>
      <c r="D8" s="159" t="s">
        <v>0</v>
      </c>
      <c r="E8" s="160" t="s">
        <v>1</v>
      </c>
      <c r="F8" s="161" t="s">
        <v>2</v>
      </c>
      <c r="G8" s="161" t="s">
        <v>7</v>
      </c>
      <c r="H8" s="162" t="s">
        <v>194</v>
      </c>
      <c r="I8" s="163" t="s">
        <v>195</v>
      </c>
      <c r="J8" s="164">
        <v>1</v>
      </c>
      <c r="K8" s="164">
        <v>2</v>
      </c>
      <c r="L8" s="164">
        <v>3</v>
      </c>
      <c r="M8" s="165" t="s">
        <v>8</v>
      </c>
      <c r="N8" s="164">
        <v>4</v>
      </c>
      <c r="O8" s="164">
        <v>5</v>
      </c>
      <c r="P8" s="164">
        <v>6</v>
      </c>
      <c r="Q8" s="108" t="s">
        <v>4</v>
      </c>
      <c r="R8" s="162" t="s">
        <v>6</v>
      </c>
      <c r="S8" s="162" t="s">
        <v>3</v>
      </c>
    </row>
    <row r="9" spans="1:24" s="169" customFormat="1" ht="18.600000000000001" customHeight="1" x14ac:dyDescent="0.3">
      <c r="A9" s="130">
        <v>1</v>
      </c>
      <c r="B9" s="130"/>
      <c r="C9" s="166">
        <v>1</v>
      </c>
      <c r="D9" s="57" t="s">
        <v>16</v>
      </c>
      <c r="E9" s="58" t="s">
        <v>118</v>
      </c>
      <c r="F9" s="171">
        <v>37368</v>
      </c>
      <c r="G9" s="59" t="s">
        <v>13</v>
      </c>
      <c r="H9" s="57" t="s">
        <v>90</v>
      </c>
      <c r="I9" s="60">
        <f t="shared" ref="I9:I28" si="0">IF(ISBLANK(Q9),"",TRUNC(1.966*(Q9+49.24)^2)-5000)</f>
        <v>1062</v>
      </c>
      <c r="J9" s="167">
        <v>6.02</v>
      </c>
      <c r="K9" s="167">
        <v>6.15</v>
      </c>
      <c r="L9" s="167" t="s">
        <v>480</v>
      </c>
      <c r="M9" s="168">
        <v>8</v>
      </c>
      <c r="N9" s="167">
        <v>6.25</v>
      </c>
      <c r="O9" s="167" t="s">
        <v>480</v>
      </c>
      <c r="P9" s="167">
        <v>6.29</v>
      </c>
      <c r="Q9" s="108">
        <f t="shared" ref="Q9:Q27" si="1">MAX(J9:L9,N9:P9)</f>
        <v>6.29</v>
      </c>
      <c r="R9" s="167" t="str">
        <f t="shared" ref="R9:R27" si="2">IF(ISBLANK(Q9),"",IF(Q9&lt;4.6,"",IF(Q9&gt;=6.62,"TSM",IF(Q9&gt;=6.3,"SM",IF(Q9&gt;=6,"KSM",IF(Q9&gt;=5.6,"I A",IF(Q9&gt;=5.15,"II A",IF(Q9&gt;=4.6,"III A"))))))))</f>
        <v>KSM</v>
      </c>
      <c r="S9" s="65" t="s">
        <v>106</v>
      </c>
      <c r="T9" s="169" t="s">
        <v>483</v>
      </c>
    </row>
    <row r="10" spans="1:24" s="169" customFormat="1" ht="18.600000000000001" customHeight="1" x14ac:dyDescent="0.3">
      <c r="A10" s="130">
        <v>2</v>
      </c>
      <c r="B10" s="130"/>
      <c r="C10" s="166">
        <v>2</v>
      </c>
      <c r="D10" s="57" t="s">
        <v>261</v>
      </c>
      <c r="E10" s="58" t="s">
        <v>262</v>
      </c>
      <c r="F10" s="171">
        <v>36860</v>
      </c>
      <c r="G10" s="59" t="s">
        <v>165</v>
      </c>
      <c r="H10" s="57" t="s">
        <v>165</v>
      </c>
      <c r="I10" s="60">
        <f t="shared" si="0"/>
        <v>934</v>
      </c>
      <c r="J10" s="167">
        <v>5.53</v>
      </c>
      <c r="K10" s="167">
        <v>5.38</v>
      </c>
      <c r="L10" s="167">
        <v>5.48</v>
      </c>
      <c r="M10" s="168">
        <v>7</v>
      </c>
      <c r="N10" s="167">
        <v>5.57</v>
      </c>
      <c r="O10" s="167">
        <v>5.6</v>
      </c>
      <c r="P10" s="167">
        <v>5.7</v>
      </c>
      <c r="Q10" s="108">
        <f t="shared" si="1"/>
        <v>5.7</v>
      </c>
      <c r="R10" s="167" t="str">
        <f t="shared" si="2"/>
        <v>I A</v>
      </c>
      <c r="S10" s="65" t="s">
        <v>263</v>
      </c>
    </row>
    <row r="11" spans="1:24" s="169" customFormat="1" ht="18.600000000000001" customHeight="1" x14ac:dyDescent="0.3">
      <c r="A11" s="130">
        <v>3</v>
      </c>
      <c r="B11" s="130"/>
      <c r="C11" s="166">
        <v>3</v>
      </c>
      <c r="D11" s="57" t="s">
        <v>56</v>
      </c>
      <c r="E11" s="58" t="s">
        <v>77</v>
      </c>
      <c r="F11" s="171">
        <v>38049</v>
      </c>
      <c r="G11" s="59" t="s">
        <v>13</v>
      </c>
      <c r="H11" s="57" t="s">
        <v>209</v>
      </c>
      <c r="I11" s="60">
        <f t="shared" si="0"/>
        <v>916</v>
      </c>
      <c r="J11" s="167">
        <v>5.22</v>
      </c>
      <c r="K11" s="167">
        <v>5.47</v>
      </c>
      <c r="L11" s="167" t="s">
        <v>480</v>
      </c>
      <c r="M11" s="168">
        <v>6</v>
      </c>
      <c r="N11" s="167">
        <v>3.54</v>
      </c>
      <c r="O11" s="167">
        <v>5.62</v>
      </c>
      <c r="P11" s="167">
        <v>5.51</v>
      </c>
      <c r="Q11" s="108">
        <f t="shared" si="1"/>
        <v>5.62</v>
      </c>
      <c r="R11" s="167" t="str">
        <f t="shared" si="2"/>
        <v>I A</v>
      </c>
      <c r="S11" s="65" t="s">
        <v>264</v>
      </c>
    </row>
    <row r="12" spans="1:24" s="169" customFormat="1" ht="18.600000000000001" customHeight="1" x14ac:dyDescent="0.3">
      <c r="A12" s="130">
        <v>4</v>
      </c>
      <c r="B12" s="130"/>
      <c r="C12" s="166"/>
      <c r="D12" s="57" t="s">
        <v>146</v>
      </c>
      <c r="E12" s="58" t="s">
        <v>147</v>
      </c>
      <c r="F12" s="171">
        <v>35785</v>
      </c>
      <c r="G12" s="59"/>
      <c r="H12" s="57"/>
      <c r="I12" s="60">
        <f t="shared" si="0"/>
        <v>880</v>
      </c>
      <c r="J12" s="167">
        <v>5.45</v>
      </c>
      <c r="K12" s="167" t="s">
        <v>480</v>
      </c>
      <c r="L12" s="167">
        <v>5.22</v>
      </c>
      <c r="M12" s="168">
        <v>5</v>
      </c>
      <c r="N12" s="167">
        <v>5.27</v>
      </c>
      <c r="O12" s="167" t="s">
        <v>480</v>
      </c>
      <c r="P12" s="167">
        <v>5.3</v>
      </c>
      <c r="Q12" s="108">
        <f t="shared" si="1"/>
        <v>5.45</v>
      </c>
      <c r="R12" s="167" t="str">
        <f t="shared" si="2"/>
        <v>II A</v>
      </c>
      <c r="S12" s="65" t="s">
        <v>66</v>
      </c>
    </row>
    <row r="13" spans="1:24" s="169" customFormat="1" ht="18.600000000000001" customHeight="1" x14ac:dyDescent="0.3">
      <c r="A13" s="130">
        <v>5</v>
      </c>
      <c r="B13" s="130"/>
      <c r="C13" s="166">
        <v>4</v>
      </c>
      <c r="D13" s="57" t="s">
        <v>150</v>
      </c>
      <c r="E13" s="58" t="s">
        <v>151</v>
      </c>
      <c r="F13" s="171">
        <v>38590</v>
      </c>
      <c r="G13" s="59" t="s">
        <v>13</v>
      </c>
      <c r="H13" s="57" t="s">
        <v>209</v>
      </c>
      <c r="I13" s="60">
        <f t="shared" si="0"/>
        <v>854</v>
      </c>
      <c r="J13" s="167">
        <v>5.33</v>
      </c>
      <c r="K13" s="167">
        <v>5.27</v>
      </c>
      <c r="L13" s="167" t="s">
        <v>480</v>
      </c>
      <c r="M13" s="168">
        <v>4</v>
      </c>
      <c r="N13" s="167" t="s">
        <v>480</v>
      </c>
      <c r="O13" s="167" t="s">
        <v>480</v>
      </c>
      <c r="P13" s="167">
        <v>5.28</v>
      </c>
      <c r="Q13" s="108">
        <f t="shared" si="1"/>
        <v>5.33</v>
      </c>
      <c r="R13" s="167" t="str">
        <f t="shared" si="2"/>
        <v>II A</v>
      </c>
      <c r="S13" s="65" t="s">
        <v>67</v>
      </c>
    </row>
    <row r="14" spans="1:24" s="169" customFormat="1" ht="18.600000000000001" customHeight="1" x14ac:dyDescent="0.3">
      <c r="A14" s="130">
        <v>6</v>
      </c>
      <c r="B14" s="130">
        <v>1</v>
      </c>
      <c r="C14" s="166"/>
      <c r="D14" s="57" t="s">
        <v>21</v>
      </c>
      <c r="E14" s="58" t="s">
        <v>373</v>
      </c>
      <c r="F14" s="171">
        <v>40175</v>
      </c>
      <c r="G14" s="59" t="s">
        <v>13</v>
      </c>
      <c r="H14" s="57"/>
      <c r="I14" s="60">
        <f t="shared" si="0"/>
        <v>841</v>
      </c>
      <c r="J14" s="167">
        <v>4.93</v>
      </c>
      <c r="K14" s="167">
        <v>5.07</v>
      </c>
      <c r="L14" s="167">
        <v>5.05</v>
      </c>
      <c r="M14" s="168">
        <v>2</v>
      </c>
      <c r="N14" s="167">
        <v>5.15</v>
      </c>
      <c r="O14" s="167">
        <v>5.27</v>
      </c>
      <c r="P14" s="167">
        <v>4.9800000000000004</v>
      </c>
      <c r="Q14" s="108">
        <f t="shared" si="1"/>
        <v>5.27</v>
      </c>
      <c r="R14" s="167" t="str">
        <f t="shared" si="2"/>
        <v>II A</v>
      </c>
      <c r="S14" s="65" t="s">
        <v>66</v>
      </c>
    </row>
    <row r="15" spans="1:24" s="169" customFormat="1" ht="18.600000000000001" customHeight="1" x14ac:dyDescent="0.3">
      <c r="A15" s="130">
        <v>7</v>
      </c>
      <c r="B15" s="130"/>
      <c r="C15" s="166"/>
      <c r="D15" s="57" t="s">
        <v>152</v>
      </c>
      <c r="E15" s="58" t="s">
        <v>151</v>
      </c>
      <c r="F15" s="171">
        <v>38590</v>
      </c>
      <c r="G15" s="59" t="s">
        <v>13</v>
      </c>
      <c r="H15" s="57"/>
      <c r="I15" s="60">
        <f t="shared" si="0"/>
        <v>809</v>
      </c>
      <c r="J15" s="167" t="s">
        <v>480</v>
      </c>
      <c r="K15" s="167">
        <v>5.12</v>
      </c>
      <c r="L15" s="167" t="s">
        <v>480</v>
      </c>
      <c r="M15" s="168">
        <v>3</v>
      </c>
      <c r="N15" s="167" t="s">
        <v>480</v>
      </c>
      <c r="O15" s="167">
        <v>4.92</v>
      </c>
      <c r="P15" s="167" t="s">
        <v>480</v>
      </c>
      <c r="Q15" s="108">
        <f t="shared" si="1"/>
        <v>5.12</v>
      </c>
      <c r="R15" s="167" t="str">
        <f t="shared" si="2"/>
        <v>III A</v>
      </c>
      <c r="S15" s="65" t="s">
        <v>67</v>
      </c>
    </row>
    <row r="16" spans="1:24" s="169" customFormat="1" ht="18.600000000000001" customHeight="1" x14ac:dyDescent="0.3">
      <c r="A16" s="130">
        <v>8</v>
      </c>
      <c r="B16" s="130">
        <v>2</v>
      </c>
      <c r="C16" s="166"/>
      <c r="D16" s="57" t="s">
        <v>52</v>
      </c>
      <c r="E16" s="58" t="s">
        <v>403</v>
      </c>
      <c r="F16" s="171">
        <v>39576</v>
      </c>
      <c r="G16" s="59" t="s">
        <v>13</v>
      </c>
      <c r="H16" s="57"/>
      <c r="I16" s="60">
        <f t="shared" si="0"/>
        <v>798</v>
      </c>
      <c r="J16" s="167">
        <v>4.8499999999999996</v>
      </c>
      <c r="K16" s="167">
        <v>5.07</v>
      </c>
      <c r="L16" s="167" t="s">
        <v>480</v>
      </c>
      <c r="M16" s="168">
        <v>1</v>
      </c>
      <c r="N16" s="167">
        <v>5.04</v>
      </c>
      <c r="O16" s="167">
        <v>5.04</v>
      </c>
      <c r="P16" s="167">
        <v>5.01</v>
      </c>
      <c r="Q16" s="108">
        <f t="shared" si="1"/>
        <v>5.07</v>
      </c>
      <c r="R16" s="167" t="str">
        <f t="shared" si="2"/>
        <v>III A</v>
      </c>
      <c r="S16" s="65" t="s">
        <v>25</v>
      </c>
    </row>
    <row r="17" spans="1:19" s="169" customFormat="1" ht="18.600000000000001" customHeight="1" x14ac:dyDescent="0.3">
      <c r="A17" s="130">
        <v>9</v>
      </c>
      <c r="B17" s="130">
        <v>3</v>
      </c>
      <c r="C17" s="166"/>
      <c r="D17" s="57" t="s">
        <v>391</v>
      </c>
      <c r="E17" s="58" t="s">
        <v>396</v>
      </c>
      <c r="F17" s="171">
        <v>39941</v>
      </c>
      <c r="G17" s="59" t="s">
        <v>13</v>
      </c>
      <c r="H17" s="57"/>
      <c r="I17" s="60">
        <f t="shared" si="0"/>
        <v>792</v>
      </c>
      <c r="J17" s="167">
        <v>4.9800000000000004</v>
      </c>
      <c r="K17" s="167">
        <v>5.04</v>
      </c>
      <c r="L17" s="167">
        <v>4.8</v>
      </c>
      <c r="M17" s="168"/>
      <c r="N17" s="167"/>
      <c r="O17" s="167"/>
      <c r="P17" s="167"/>
      <c r="Q17" s="108">
        <f t="shared" si="1"/>
        <v>5.04</v>
      </c>
      <c r="R17" s="167" t="str">
        <f t="shared" si="2"/>
        <v>III A</v>
      </c>
      <c r="S17" s="65" t="s">
        <v>27</v>
      </c>
    </row>
    <row r="18" spans="1:19" s="169" customFormat="1" ht="18.600000000000001" customHeight="1" x14ac:dyDescent="0.3">
      <c r="A18" s="130">
        <v>10</v>
      </c>
      <c r="B18" s="130">
        <v>4</v>
      </c>
      <c r="C18" s="166"/>
      <c r="D18" s="57" t="s">
        <v>305</v>
      </c>
      <c r="E18" s="58" t="s">
        <v>306</v>
      </c>
      <c r="F18" s="171">
        <v>40396</v>
      </c>
      <c r="G18" s="59" t="s">
        <v>13</v>
      </c>
      <c r="H18" s="57"/>
      <c r="I18" s="60">
        <f t="shared" si="0"/>
        <v>783</v>
      </c>
      <c r="J18" s="167">
        <v>4.8899999999999997</v>
      </c>
      <c r="K18" s="167">
        <v>5</v>
      </c>
      <c r="L18" s="167">
        <v>4.79</v>
      </c>
      <c r="M18" s="168"/>
      <c r="N18" s="167"/>
      <c r="O18" s="167"/>
      <c r="P18" s="167"/>
      <c r="Q18" s="108">
        <f t="shared" si="1"/>
        <v>5</v>
      </c>
      <c r="R18" s="167" t="str">
        <f t="shared" si="2"/>
        <v>III A</v>
      </c>
      <c r="S18" s="65" t="s">
        <v>20</v>
      </c>
    </row>
    <row r="19" spans="1:19" s="169" customFormat="1" ht="18.600000000000001" customHeight="1" x14ac:dyDescent="0.3">
      <c r="A19" s="130">
        <v>11</v>
      </c>
      <c r="B19" s="130">
        <v>5</v>
      </c>
      <c r="C19" s="166"/>
      <c r="D19" s="57" t="s">
        <v>424</v>
      </c>
      <c r="E19" s="58" t="s">
        <v>425</v>
      </c>
      <c r="F19" s="171">
        <v>39096</v>
      </c>
      <c r="G19" s="59" t="s">
        <v>421</v>
      </c>
      <c r="H19" s="57"/>
      <c r="I19" s="60">
        <f t="shared" si="0"/>
        <v>745</v>
      </c>
      <c r="J19" s="167">
        <v>4.3</v>
      </c>
      <c r="K19" s="167">
        <v>3.82</v>
      </c>
      <c r="L19" s="167">
        <v>4.82</v>
      </c>
      <c r="M19" s="168"/>
      <c r="N19" s="167"/>
      <c r="O19" s="167"/>
      <c r="P19" s="167"/>
      <c r="Q19" s="108">
        <f t="shared" si="1"/>
        <v>4.82</v>
      </c>
      <c r="R19" s="167" t="str">
        <f t="shared" si="2"/>
        <v>III A</v>
      </c>
      <c r="S19" s="65" t="s">
        <v>422</v>
      </c>
    </row>
    <row r="20" spans="1:19" s="169" customFormat="1" ht="18.600000000000001" customHeight="1" x14ac:dyDescent="0.3">
      <c r="A20" s="130">
        <v>12</v>
      </c>
      <c r="B20" s="130">
        <v>6</v>
      </c>
      <c r="C20" s="166"/>
      <c r="D20" s="57" t="s">
        <v>371</v>
      </c>
      <c r="E20" s="58" t="s">
        <v>372</v>
      </c>
      <c r="F20" s="171">
        <v>39642</v>
      </c>
      <c r="G20" s="59" t="s">
        <v>13</v>
      </c>
      <c r="H20" s="57"/>
      <c r="I20" s="60">
        <f t="shared" si="0"/>
        <v>713</v>
      </c>
      <c r="J20" s="167">
        <v>4.67</v>
      </c>
      <c r="K20" s="167" t="s">
        <v>480</v>
      </c>
      <c r="L20" s="167">
        <v>4.62</v>
      </c>
      <c r="M20" s="168"/>
      <c r="N20" s="167"/>
      <c r="O20" s="167"/>
      <c r="P20" s="167"/>
      <c r="Q20" s="108">
        <f t="shared" si="1"/>
        <v>4.67</v>
      </c>
      <c r="R20" s="167" t="str">
        <f t="shared" si="2"/>
        <v>III A</v>
      </c>
      <c r="S20" s="65" t="s">
        <v>66</v>
      </c>
    </row>
    <row r="21" spans="1:19" s="169" customFormat="1" ht="18.600000000000001" customHeight="1" x14ac:dyDescent="0.3">
      <c r="A21" s="130">
        <v>13</v>
      </c>
      <c r="B21" s="130">
        <v>7</v>
      </c>
      <c r="C21" s="166"/>
      <c r="D21" s="57" t="s">
        <v>238</v>
      </c>
      <c r="E21" s="58" t="s">
        <v>404</v>
      </c>
      <c r="F21" s="171">
        <v>40475</v>
      </c>
      <c r="G21" s="59" t="s">
        <v>13</v>
      </c>
      <c r="H21" s="57"/>
      <c r="I21" s="60">
        <f t="shared" si="0"/>
        <v>701</v>
      </c>
      <c r="J21" s="167">
        <v>4.47</v>
      </c>
      <c r="K21" s="167">
        <v>4.6100000000000003</v>
      </c>
      <c r="L21" s="167">
        <v>4.47</v>
      </c>
      <c r="M21" s="168"/>
      <c r="N21" s="167"/>
      <c r="O21" s="167"/>
      <c r="P21" s="167"/>
      <c r="Q21" s="108">
        <f t="shared" si="1"/>
        <v>4.6100000000000003</v>
      </c>
      <c r="R21" s="167" t="str">
        <f t="shared" si="2"/>
        <v>III A</v>
      </c>
      <c r="S21" s="65" t="s">
        <v>25</v>
      </c>
    </row>
    <row r="22" spans="1:19" s="169" customFormat="1" ht="18.600000000000001" customHeight="1" x14ac:dyDescent="0.3">
      <c r="A22" s="130">
        <v>14</v>
      </c>
      <c r="B22" s="130">
        <v>8</v>
      </c>
      <c r="C22" s="166"/>
      <c r="D22" s="57" t="s">
        <v>55</v>
      </c>
      <c r="E22" s="58" t="s">
        <v>402</v>
      </c>
      <c r="F22" s="171">
        <v>40050</v>
      </c>
      <c r="G22" s="59" t="s">
        <v>13</v>
      </c>
      <c r="H22" s="57"/>
      <c r="I22" s="60">
        <f t="shared" si="0"/>
        <v>698</v>
      </c>
      <c r="J22" s="167" t="s">
        <v>480</v>
      </c>
      <c r="K22" s="167">
        <v>4.5999999999999996</v>
      </c>
      <c r="L22" s="167">
        <v>4.2300000000000004</v>
      </c>
      <c r="M22" s="168"/>
      <c r="N22" s="167"/>
      <c r="O22" s="167"/>
      <c r="P22" s="167"/>
      <c r="Q22" s="108">
        <f t="shared" si="1"/>
        <v>4.5999999999999996</v>
      </c>
      <c r="R22" s="167" t="str">
        <f t="shared" si="2"/>
        <v>III A</v>
      </c>
      <c r="S22" s="65" t="s">
        <v>25</v>
      </c>
    </row>
    <row r="23" spans="1:19" s="169" customFormat="1" ht="18.600000000000001" customHeight="1" x14ac:dyDescent="0.3">
      <c r="A23" s="130">
        <v>15</v>
      </c>
      <c r="B23" s="130">
        <v>9</v>
      </c>
      <c r="C23" s="166"/>
      <c r="D23" s="57" t="s">
        <v>286</v>
      </c>
      <c r="E23" s="58" t="s">
        <v>287</v>
      </c>
      <c r="F23" s="171">
        <v>39788</v>
      </c>
      <c r="G23" s="59" t="s">
        <v>13</v>
      </c>
      <c r="H23" s="57"/>
      <c r="I23" s="60">
        <f t="shared" si="0"/>
        <v>688</v>
      </c>
      <c r="J23" s="167">
        <v>4.32</v>
      </c>
      <c r="K23" s="167">
        <v>4.1100000000000003</v>
      </c>
      <c r="L23" s="167">
        <v>4.55</v>
      </c>
      <c r="M23" s="168"/>
      <c r="N23" s="167"/>
      <c r="O23" s="167"/>
      <c r="P23" s="167"/>
      <c r="Q23" s="108">
        <f t="shared" si="1"/>
        <v>4.55</v>
      </c>
      <c r="R23" s="167" t="str">
        <f t="shared" si="2"/>
        <v/>
      </c>
      <c r="S23" s="65" t="s">
        <v>288</v>
      </c>
    </row>
    <row r="24" spans="1:19" s="169" customFormat="1" ht="18.600000000000001" customHeight="1" x14ac:dyDescent="0.3">
      <c r="A24" s="130">
        <v>16</v>
      </c>
      <c r="B24" s="130"/>
      <c r="C24" s="166">
        <v>5</v>
      </c>
      <c r="D24" s="57" t="s">
        <v>297</v>
      </c>
      <c r="E24" s="58" t="s">
        <v>298</v>
      </c>
      <c r="F24" s="171">
        <v>38420</v>
      </c>
      <c r="G24" s="59" t="s">
        <v>299</v>
      </c>
      <c r="H24" s="57" t="s">
        <v>299</v>
      </c>
      <c r="I24" s="60">
        <f t="shared" si="0"/>
        <v>686</v>
      </c>
      <c r="J24" s="167">
        <v>4.54</v>
      </c>
      <c r="K24" s="167" t="s">
        <v>480</v>
      </c>
      <c r="L24" s="167">
        <v>4.42</v>
      </c>
      <c r="M24" s="168"/>
      <c r="N24" s="167"/>
      <c r="O24" s="167"/>
      <c r="P24" s="167"/>
      <c r="Q24" s="108">
        <f t="shared" si="1"/>
        <v>4.54</v>
      </c>
      <c r="R24" s="167" t="str">
        <f t="shared" si="2"/>
        <v/>
      </c>
      <c r="S24" s="65" t="s">
        <v>300</v>
      </c>
    </row>
    <row r="25" spans="1:19" s="169" customFormat="1" ht="18.600000000000001" customHeight="1" x14ac:dyDescent="0.3">
      <c r="A25" s="130">
        <v>17</v>
      </c>
      <c r="B25" s="130">
        <v>10</v>
      </c>
      <c r="C25" s="166"/>
      <c r="D25" s="57" t="s">
        <v>22</v>
      </c>
      <c r="E25" s="58" t="s">
        <v>401</v>
      </c>
      <c r="F25" s="171">
        <v>39163</v>
      </c>
      <c r="G25" s="59" t="s">
        <v>13</v>
      </c>
      <c r="H25" s="57"/>
      <c r="I25" s="60">
        <f t="shared" si="0"/>
        <v>646</v>
      </c>
      <c r="J25" s="167">
        <v>4.29</v>
      </c>
      <c r="K25" s="167">
        <v>4.32</v>
      </c>
      <c r="L25" s="167">
        <v>4.3499999999999996</v>
      </c>
      <c r="M25" s="168"/>
      <c r="N25" s="167"/>
      <c r="O25" s="167"/>
      <c r="P25" s="167"/>
      <c r="Q25" s="108">
        <f t="shared" si="1"/>
        <v>4.3499999999999996</v>
      </c>
      <c r="R25" s="167" t="str">
        <f t="shared" si="2"/>
        <v/>
      </c>
      <c r="S25" s="65" t="s">
        <v>25</v>
      </c>
    </row>
    <row r="26" spans="1:19" s="169" customFormat="1" ht="18.600000000000001" customHeight="1" x14ac:dyDescent="0.3">
      <c r="A26" s="130">
        <v>18</v>
      </c>
      <c r="B26" s="130">
        <v>11</v>
      </c>
      <c r="C26" s="166"/>
      <c r="D26" s="57" t="s">
        <v>29</v>
      </c>
      <c r="E26" s="58" t="s">
        <v>400</v>
      </c>
      <c r="F26" s="171">
        <v>39763</v>
      </c>
      <c r="G26" s="59" t="s">
        <v>13</v>
      </c>
      <c r="H26" s="57"/>
      <c r="I26" s="60">
        <f t="shared" si="0"/>
        <v>633</v>
      </c>
      <c r="J26" s="167">
        <v>4.17</v>
      </c>
      <c r="K26" s="167">
        <v>4.29</v>
      </c>
      <c r="L26" s="167" t="s">
        <v>480</v>
      </c>
      <c r="M26" s="168"/>
      <c r="N26" s="167"/>
      <c r="O26" s="167"/>
      <c r="P26" s="167"/>
      <c r="Q26" s="108">
        <f t="shared" si="1"/>
        <v>4.29</v>
      </c>
      <c r="R26" s="167" t="str">
        <f t="shared" si="2"/>
        <v/>
      </c>
      <c r="S26" s="65" t="s">
        <v>25</v>
      </c>
    </row>
    <row r="27" spans="1:19" s="169" customFormat="1" ht="18.600000000000001" customHeight="1" x14ac:dyDescent="0.3">
      <c r="A27" s="130">
        <v>19</v>
      </c>
      <c r="B27" s="130">
        <v>12</v>
      </c>
      <c r="C27" s="166">
        <v>6</v>
      </c>
      <c r="D27" s="57" t="s">
        <v>60</v>
      </c>
      <c r="E27" s="58" t="s">
        <v>242</v>
      </c>
      <c r="F27" s="171">
        <v>39136</v>
      </c>
      <c r="G27" s="59"/>
      <c r="H27" s="57" t="s">
        <v>165</v>
      </c>
      <c r="I27" s="60">
        <f t="shared" si="0"/>
        <v>622</v>
      </c>
      <c r="J27" s="167">
        <v>4.12</v>
      </c>
      <c r="K27" s="167">
        <v>3.99</v>
      </c>
      <c r="L27" s="167">
        <v>4.24</v>
      </c>
      <c r="M27" s="168"/>
      <c r="N27" s="167"/>
      <c r="O27" s="167"/>
      <c r="P27" s="167"/>
      <c r="Q27" s="108">
        <f t="shared" si="1"/>
        <v>4.24</v>
      </c>
      <c r="R27" s="167" t="str">
        <f t="shared" si="2"/>
        <v/>
      </c>
      <c r="S27" s="65" t="s">
        <v>241</v>
      </c>
    </row>
    <row r="28" spans="1:19" s="169" customFormat="1" ht="18.600000000000001" customHeight="1" x14ac:dyDescent="0.3">
      <c r="A28" s="130"/>
      <c r="B28" s="130"/>
      <c r="C28" s="166"/>
      <c r="D28" s="57" t="s">
        <v>352</v>
      </c>
      <c r="E28" s="58" t="s">
        <v>405</v>
      </c>
      <c r="F28" s="171">
        <v>38914</v>
      </c>
      <c r="G28" s="59" t="s">
        <v>13</v>
      </c>
      <c r="H28" s="57" t="s">
        <v>217</v>
      </c>
      <c r="I28" s="60" t="e">
        <f t="shared" si="0"/>
        <v>#VALUE!</v>
      </c>
      <c r="J28" s="167" t="s">
        <v>480</v>
      </c>
      <c r="K28" s="167" t="s">
        <v>480</v>
      </c>
      <c r="L28" s="167" t="s">
        <v>480</v>
      </c>
      <c r="M28" s="168"/>
      <c r="N28" s="167"/>
      <c r="O28" s="167"/>
      <c r="P28" s="167"/>
      <c r="Q28" s="108" t="s">
        <v>482</v>
      </c>
      <c r="R28" s="167"/>
      <c r="S28" s="65" t="s">
        <v>406</v>
      </c>
    </row>
  </sheetData>
  <sortState xmlns:xlrd2="http://schemas.microsoft.com/office/spreadsheetml/2017/richdata2" ref="A9:X28">
    <sortCondition descending="1" ref="Q9:Q28"/>
  </sortState>
  <mergeCells count="1">
    <mergeCell ref="J7:P7"/>
  </mergeCells>
  <printOptions horizontalCentered="1"/>
  <pageMargins left="0.39370078740157483" right="0.19685039370078741" top="0.59055118110236227" bottom="0.19685039370078741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70C0"/>
  </sheetPr>
  <dimension ref="A1:S30"/>
  <sheetViews>
    <sheetView showZeros="0" zoomScale="120" zoomScaleNormal="120" workbookViewId="0">
      <selection activeCell="E45" sqref="E45"/>
    </sheetView>
  </sheetViews>
  <sheetFormatPr defaultColWidth="9.109375" defaultRowHeight="13.2" x14ac:dyDescent="0.25"/>
  <cols>
    <col min="1" max="2" width="5.5546875" style="20" customWidth="1"/>
    <col min="3" max="3" width="5.44140625" style="20" customWidth="1"/>
    <col min="4" max="4" width="15.33203125" style="20" customWidth="1"/>
    <col min="5" max="5" width="13.44140625" style="20" customWidth="1"/>
    <col min="6" max="7" width="8.6640625" style="28" customWidth="1"/>
    <col min="8" max="8" width="11.6640625" style="20" customWidth="1"/>
    <col min="9" max="9" width="7.5546875" style="153" hidden="1" customWidth="1"/>
    <col min="10" max="12" width="5.5546875" style="154" customWidth="1"/>
    <col min="13" max="13" width="4.33203125" style="101" customWidth="1"/>
    <col min="14" max="16" width="5.5546875" style="154" customWidth="1"/>
    <col min="17" max="17" width="7.33203125" style="14" customWidth="1"/>
    <col min="18" max="18" width="6.5546875" style="150" customWidth="1"/>
    <col min="19" max="19" width="21.77734375" style="20" customWidth="1"/>
    <col min="20" max="16384" width="9.109375" style="20"/>
  </cols>
  <sheetData>
    <row r="1" spans="1:19" s="150" customFormat="1" ht="22.8" x14ac:dyDescent="0.4">
      <c r="A1" s="8" t="s">
        <v>188</v>
      </c>
      <c r="B1" s="8"/>
      <c r="C1" s="10"/>
      <c r="D1" s="10"/>
      <c r="E1" s="10"/>
      <c r="F1" s="11"/>
      <c r="G1" s="11"/>
      <c r="H1" s="11"/>
      <c r="I1" s="11"/>
      <c r="J1" s="12"/>
      <c r="K1" s="13"/>
      <c r="L1" s="14"/>
      <c r="M1" s="15"/>
      <c r="N1" s="14"/>
      <c r="P1" s="151"/>
      <c r="Q1" s="151"/>
      <c r="R1" s="151"/>
      <c r="S1" s="17" t="s">
        <v>189</v>
      </c>
    </row>
    <row r="2" spans="1:19" s="150" customFormat="1" ht="22.8" x14ac:dyDescent="0.4">
      <c r="A2" s="8" t="s">
        <v>190</v>
      </c>
      <c r="B2" s="8"/>
      <c r="C2" s="10"/>
      <c r="D2" s="10"/>
      <c r="E2" s="10"/>
      <c r="F2" s="11"/>
      <c r="G2" s="11"/>
      <c r="H2" s="11"/>
      <c r="I2" s="11"/>
      <c r="J2" s="12"/>
      <c r="K2" s="13"/>
      <c r="L2" s="14"/>
      <c r="M2" s="15"/>
      <c r="N2" s="14"/>
      <c r="P2" s="151"/>
      <c r="Q2" s="151"/>
      <c r="R2" s="151"/>
      <c r="S2" s="19" t="s">
        <v>191</v>
      </c>
    </row>
    <row r="3" spans="1:19" ht="8.4" customHeight="1" x14ac:dyDescent="0.3">
      <c r="D3" s="21"/>
      <c r="N3" s="27"/>
      <c r="O3" s="27"/>
      <c r="S3" s="19"/>
    </row>
    <row r="4" spans="1:19" ht="16.5" customHeight="1" x14ac:dyDescent="0.3">
      <c r="D4" s="155" t="s">
        <v>211</v>
      </c>
      <c r="F4" s="156"/>
      <c r="G4" s="156"/>
      <c r="N4" s="27"/>
      <c r="O4" s="27"/>
    </row>
    <row r="5" spans="1:19" s="101" customFormat="1" ht="2.1" customHeight="1" x14ac:dyDescent="0.25"/>
    <row r="6" spans="1:19" s="101" customFormat="1" ht="11.4" customHeight="1" x14ac:dyDescent="0.25">
      <c r="R6" s="40" t="s">
        <v>175</v>
      </c>
      <c r="S6" s="41" t="s">
        <v>184</v>
      </c>
    </row>
    <row r="7" spans="1:19" x14ac:dyDescent="0.25">
      <c r="J7" s="184" t="s">
        <v>9</v>
      </c>
      <c r="K7" s="185"/>
      <c r="L7" s="185"/>
      <c r="M7" s="185"/>
      <c r="N7" s="185"/>
      <c r="O7" s="185"/>
      <c r="P7" s="186"/>
    </row>
    <row r="8" spans="1:19" ht="22.5" customHeight="1" x14ac:dyDescent="0.25">
      <c r="A8" s="158" t="s">
        <v>470</v>
      </c>
      <c r="B8" s="158" t="s">
        <v>469</v>
      </c>
      <c r="C8" s="158" t="s">
        <v>198</v>
      </c>
      <c r="D8" s="159" t="s">
        <v>0</v>
      </c>
      <c r="E8" s="160" t="s">
        <v>1</v>
      </c>
      <c r="F8" s="161" t="s">
        <v>2</v>
      </c>
      <c r="G8" s="161" t="s">
        <v>7</v>
      </c>
      <c r="H8" s="162" t="s">
        <v>194</v>
      </c>
      <c r="I8" s="163" t="s">
        <v>195</v>
      </c>
      <c r="J8" s="164">
        <v>1</v>
      </c>
      <c r="K8" s="164">
        <v>2</v>
      </c>
      <c r="L8" s="164">
        <v>3</v>
      </c>
      <c r="M8" s="165" t="s">
        <v>8</v>
      </c>
      <c r="N8" s="164">
        <v>4</v>
      </c>
      <c r="O8" s="164">
        <v>5</v>
      </c>
      <c r="P8" s="164">
        <v>6</v>
      </c>
      <c r="Q8" s="108" t="s">
        <v>4</v>
      </c>
      <c r="R8" s="162" t="s">
        <v>6</v>
      </c>
      <c r="S8" s="162" t="s">
        <v>3</v>
      </c>
    </row>
    <row r="9" spans="1:19" s="169" customFormat="1" ht="16.2" customHeight="1" x14ac:dyDescent="0.3">
      <c r="A9" s="130">
        <v>1</v>
      </c>
      <c r="B9" s="130"/>
      <c r="C9" s="166"/>
      <c r="D9" s="57" t="s">
        <v>308</v>
      </c>
      <c r="E9" s="58" t="s">
        <v>309</v>
      </c>
      <c r="F9" s="171">
        <v>36759</v>
      </c>
      <c r="G9" s="59" t="s">
        <v>41</v>
      </c>
      <c r="H9" s="57"/>
      <c r="I9" s="60">
        <f t="shared" ref="I9:I30" si="0">IF(ISBLANK(Q9),"",TRUNC(1.929*(Q9+48.41)^2)-5000)</f>
        <v>1055</v>
      </c>
      <c r="J9" s="167">
        <v>7.17</v>
      </c>
      <c r="K9" s="167">
        <v>7.33</v>
      </c>
      <c r="L9" s="167" t="s">
        <v>480</v>
      </c>
      <c r="M9" s="168">
        <v>7</v>
      </c>
      <c r="N9" s="167" t="s">
        <v>480</v>
      </c>
      <c r="O9" s="170">
        <v>7.62</v>
      </c>
      <c r="P9" s="170">
        <v>7.5</v>
      </c>
      <c r="Q9" s="108">
        <f t="shared" ref="Q9:Q28" si="1">MAX(J9:L9,N9:P9)</f>
        <v>7.62</v>
      </c>
      <c r="R9" s="167" t="str">
        <f t="shared" ref="R9:R28" si="2">IF(ISBLANK(Q9),"",IF(Q9&lt;5.6,"",IF(Q9&gt;=8.05,"TSM",IF(Q9&gt;=7.65,"SM",IF(Q9&gt;=7.2,"KSM",IF(Q9&gt;=6.7,"I A",IF(Q9&gt;=6.2,"II A",IF(Q9&gt;=5.6,"III A"))))))))</f>
        <v>KSM</v>
      </c>
      <c r="S9" s="65" t="s">
        <v>310</v>
      </c>
    </row>
    <row r="10" spans="1:19" s="169" customFormat="1" ht="16.2" customHeight="1" x14ac:dyDescent="0.3">
      <c r="A10" s="130">
        <v>2</v>
      </c>
      <c r="B10" s="130"/>
      <c r="C10" s="166"/>
      <c r="D10" s="57" t="s">
        <v>313</v>
      </c>
      <c r="E10" s="58" t="s">
        <v>314</v>
      </c>
      <c r="F10" s="171">
        <v>35289</v>
      </c>
      <c r="G10" s="59" t="s">
        <v>41</v>
      </c>
      <c r="H10" s="57"/>
      <c r="I10" s="60">
        <f t="shared" si="0"/>
        <v>1004</v>
      </c>
      <c r="J10" s="167">
        <v>6.94</v>
      </c>
      <c r="K10" s="167">
        <v>7.38</v>
      </c>
      <c r="L10" s="167" t="s">
        <v>480</v>
      </c>
      <c r="M10" s="168">
        <v>8</v>
      </c>
      <c r="N10" s="167" t="s">
        <v>476</v>
      </c>
      <c r="O10" s="170"/>
      <c r="P10" s="170"/>
      <c r="Q10" s="108">
        <f t="shared" si="1"/>
        <v>7.38</v>
      </c>
      <c r="R10" s="167" t="str">
        <f t="shared" si="2"/>
        <v>KSM</v>
      </c>
      <c r="S10" s="65" t="s">
        <v>106</v>
      </c>
    </row>
    <row r="11" spans="1:19" s="169" customFormat="1" ht="16.2" customHeight="1" x14ac:dyDescent="0.3">
      <c r="A11" s="130">
        <v>3</v>
      </c>
      <c r="B11" s="130"/>
      <c r="C11" s="166"/>
      <c r="D11" s="57" t="s">
        <v>84</v>
      </c>
      <c r="E11" s="58" t="s">
        <v>140</v>
      </c>
      <c r="F11" s="171">
        <v>32722</v>
      </c>
      <c r="G11" s="59" t="s">
        <v>41</v>
      </c>
      <c r="H11" s="57"/>
      <c r="I11" s="60">
        <f t="shared" si="0"/>
        <v>976</v>
      </c>
      <c r="J11" s="167">
        <v>6.73</v>
      </c>
      <c r="K11" s="167">
        <v>7.02</v>
      </c>
      <c r="L11" s="167">
        <v>7.02</v>
      </c>
      <c r="M11" s="168">
        <v>4</v>
      </c>
      <c r="N11" s="167" t="s">
        <v>480</v>
      </c>
      <c r="O11" s="170">
        <v>7.25</v>
      </c>
      <c r="P11" s="170" t="s">
        <v>480</v>
      </c>
      <c r="Q11" s="108">
        <f t="shared" si="1"/>
        <v>7.25</v>
      </c>
      <c r="R11" s="167" t="str">
        <f t="shared" si="2"/>
        <v>KSM</v>
      </c>
      <c r="S11" s="65" t="s">
        <v>31</v>
      </c>
    </row>
    <row r="12" spans="1:19" s="169" customFormat="1" ht="16.2" customHeight="1" x14ac:dyDescent="0.3">
      <c r="A12" s="130">
        <v>4</v>
      </c>
      <c r="B12" s="130"/>
      <c r="C12" s="166">
        <v>1</v>
      </c>
      <c r="D12" s="57" t="s">
        <v>103</v>
      </c>
      <c r="E12" s="58" t="s">
        <v>104</v>
      </c>
      <c r="F12" s="171">
        <v>38203</v>
      </c>
      <c r="G12" s="59" t="s">
        <v>13</v>
      </c>
      <c r="H12" s="57" t="s">
        <v>90</v>
      </c>
      <c r="I12" s="60">
        <f t="shared" si="0"/>
        <v>965</v>
      </c>
      <c r="J12" s="167">
        <v>7.16</v>
      </c>
      <c r="K12" s="167">
        <v>7.2</v>
      </c>
      <c r="L12" s="167">
        <v>7.08</v>
      </c>
      <c r="M12" s="168">
        <v>6</v>
      </c>
      <c r="N12" s="167" t="s">
        <v>480</v>
      </c>
      <c r="O12" s="170" t="s">
        <v>480</v>
      </c>
      <c r="P12" s="170" t="s">
        <v>480</v>
      </c>
      <c r="Q12" s="108">
        <f t="shared" si="1"/>
        <v>7.2</v>
      </c>
      <c r="R12" s="167" t="str">
        <f t="shared" si="2"/>
        <v>KSM</v>
      </c>
      <c r="S12" s="65" t="s">
        <v>63</v>
      </c>
    </row>
    <row r="13" spans="1:19" s="169" customFormat="1" ht="16.2" customHeight="1" x14ac:dyDescent="0.3">
      <c r="A13" s="130">
        <v>5</v>
      </c>
      <c r="B13" s="130"/>
      <c r="C13" s="166"/>
      <c r="D13" s="57" t="s">
        <v>148</v>
      </c>
      <c r="E13" s="58" t="s">
        <v>149</v>
      </c>
      <c r="F13" s="171">
        <v>35596</v>
      </c>
      <c r="G13" s="59" t="s">
        <v>166</v>
      </c>
      <c r="H13" s="57"/>
      <c r="I13" s="60">
        <f t="shared" si="0"/>
        <v>941</v>
      </c>
      <c r="J13" s="167">
        <v>6.99</v>
      </c>
      <c r="K13" s="167">
        <v>6.83</v>
      </c>
      <c r="L13" s="167">
        <v>7.03</v>
      </c>
      <c r="M13" s="168">
        <v>5</v>
      </c>
      <c r="N13" s="167">
        <v>6.97</v>
      </c>
      <c r="O13" s="170">
        <v>7.09</v>
      </c>
      <c r="P13" s="170" t="s">
        <v>480</v>
      </c>
      <c r="Q13" s="108">
        <f t="shared" si="1"/>
        <v>7.09</v>
      </c>
      <c r="R13" s="167" t="str">
        <f t="shared" si="2"/>
        <v>I A</v>
      </c>
      <c r="S13" s="65" t="s">
        <v>378</v>
      </c>
    </row>
    <row r="14" spans="1:19" s="169" customFormat="1" ht="16.2" customHeight="1" x14ac:dyDescent="0.3">
      <c r="A14" s="130">
        <v>6</v>
      </c>
      <c r="B14" s="130"/>
      <c r="C14" s="166">
        <v>2</v>
      </c>
      <c r="D14" s="57" t="s">
        <v>379</v>
      </c>
      <c r="E14" s="58" t="s">
        <v>380</v>
      </c>
      <c r="F14" s="171">
        <v>36312</v>
      </c>
      <c r="G14" s="59" t="s">
        <v>41</v>
      </c>
      <c r="H14" s="57" t="s">
        <v>381</v>
      </c>
      <c r="I14" s="60">
        <f t="shared" si="0"/>
        <v>937</v>
      </c>
      <c r="J14" s="167">
        <v>6.8</v>
      </c>
      <c r="K14" s="167">
        <v>6.74</v>
      </c>
      <c r="L14" s="167">
        <v>6.68</v>
      </c>
      <c r="M14" s="168">
        <v>1</v>
      </c>
      <c r="N14" s="167">
        <v>7.07</v>
      </c>
      <c r="O14" s="170">
        <v>7.01</v>
      </c>
      <c r="P14" s="170">
        <v>6.94</v>
      </c>
      <c r="Q14" s="108">
        <f t="shared" si="1"/>
        <v>7.07</v>
      </c>
      <c r="R14" s="167" t="str">
        <f t="shared" si="2"/>
        <v>I A</v>
      </c>
      <c r="S14" s="65" t="s">
        <v>378</v>
      </c>
    </row>
    <row r="15" spans="1:19" s="169" customFormat="1" ht="16.2" customHeight="1" x14ac:dyDescent="0.3">
      <c r="A15" s="130">
        <v>7</v>
      </c>
      <c r="B15" s="130"/>
      <c r="C15" s="166"/>
      <c r="D15" s="57" t="s">
        <v>47</v>
      </c>
      <c r="E15" s="58" t="s">
        <v>164</v>
      </c>
      <c r="F15" s="171">
        <v>33968</v>
      </c>
      <c r="G15" s="59" t="s">
        <v>166</v>
      </c>
      <c r="H15" s="57"/>
      <c r="I15" s="60">
        <f t="shared" si="0"/>
        <v>907</v>
      </c>
      <c r="J15" s="167">
        <v>6.59</v>
      </c>
      <c r="K15" s="167">
        <v>6.93</v>
      </c>
      <c r="L15" s="167" t="s">
        <v>480</v>
      </c>
      <c r="M15" s="168">
        <v>3</v>
      </c>
      <c r="N15" s="167">
        <v>6.84</v>
      </c>
      <c r="O15" s="170" t="s">
        <v>480</v>
      </c>
      <c r="P15" s="170" t="s">
        <v>480</v>
      </c>
      <c r="Q15" s="108">
        <f t="shared" si="1"/>
        <v>6.93</v>
      </c>
      <c r="R15" s="167" t="str">
        <f t="shared" si="2"/>
        <v>I A</v>
      </c>
      <c r="S15" s="65" t="s">
        <v>378</v>
      </c>
    </row>
    <row r="16" spans="1:19" s="169" customFormat="1" ht="16.2" customHeight="1" x14ac:dyDescent="0.3">
      <c r="A16" s="130">
        <v>8</v>
      </c>
      <c r="B16" s="130"/>
      <c r="C16" s="166"/>
      <c r="D16" s="57" t="s">
        <v>51</v>
      </c>
      <c r="E16" s="58" t="s">
        <v>162</v>
      </c>
      <c r="F16" s="171">
        <v>36175</v>
      </c>
      <c r="G16" s="59" t="s">
        <v>12</v>
      </c>
      <c r="H16" s="57"/>
      <c r="I16" s="60">
        <f t="shared" si="0"/>
        <v>892</v>
      </c>
      <c r="J16" s="167">
        <v>6.58</v>
      </c>
      <c r="K16" s="167">
        <v>6.68</v>
      </c>
      <c r="L16" s="167">
        <v>6.86</v>
      </c>
      <c r="M16" s="168">
        <v>2</v>
      </c>
      <c r="N16" s="167">
        <v>6.61</v>
      </c>
      <c r="O16" s="170" t="s">
        <v>480</v>
      </c>
      <c r="P16" s="170" t="s">
        <v>480</v>
      </c>
      <c r="Q16" s="108">
        <f t="shared" si="1"/>
        <v>6.86</v>
      </c>
      <c r="R16" s="167" t="str">
        <f t="shared" si="2"/>
        <v>I A</v>
      </c>
      <c r="S16" s="65" t="s">
        <v>23</v>
      </c>
    </row>
    <row r="17" spans="1:19" s="169" customFormat="1" ht="16.2" customHeight="1" x14ac:dyDescent="0.3">
      <c r="A17" s="130">
        <v>9</v>
      </c>
      <c r="B17" s="130"/>
      <c r="C17" s="166">
        <v>3</v>
      </c>
      <c r="D17" s="57" t="s">
        <v>435</v>
      </c>
      <c r="E17" s="58" t="s">
        <v>377</v>
      </c>
      <c r="F17" s="171">
        <v>38259</v>
      </c>
      <c r="G17" s="59" t="s">
        <v>441</v>
      </c>
      <c r="H17" s="57" t="s">
        <v>440</v>
      </c>
      <c r="I17" s="60">
        <f t="shared" si="0"/>
        <v>860</v>
      </c>
      <c r="J17" s="167" t="s">
        <v>480</v>
      </c>
      <c r="K17" s="167">
        <v>6.38</v>
      </c>
      <c r="L17" s="167">
        <v>6.71</v>
      </c>
      <c r="M17" s="168"/>
      <c r="N17" s="167"/>
      <c r="O17" s="170"/>
      <c r="P17" s="170"/>
      <c r="Q17" s="108">
        <f t="shared" si="1"/>
        <v>6.71</v>
      </c>
      <c r="R17" s="167" t="str">
        <f t="shared" si="2"/>
        <v>I A</v>
      </c>
      <c r="S17" s="65" t="s">
        <v>436</v>
      </c>
    </row>
    <row r="18" spans="1:19" s="169" customFormat="1" ht="16.2" customHeight="1" x14ac:dyDescent="0.3">
      <c r="A18" s="130">
        <v>10</v>
      </c>
      <c r="B18" s="130"/>
      <c r="C18" s="166"/>
      <c r="D18" s="57" t="s">
        <v>138</v>
      </c>
      <c r="E18" s="58" t="s">
        <v>139</v>
      </c>
      <c r="F18" s="171">
        <v>36283</v>
      </c>
      <c r="G18" s="59" t="s">
        <v>307</v>
      </c>
      <c r="H18" s="57"/>
      <c r="I18" s="60">
        <f t="shared" si="0"/>
        <v>818</v>
      </c>
      <c r="J18" s="167" t="s">
        <v>480</v>
      </c>
      <c r="K18" s="167" t="s">
        <v>480</v>
      </c>
      <c r="L18" s="167">
        <v>6.51</v>
      </c>
      <c r="M18" s="168"/>
      <c r="N18" s="167"/>
      <c r="O18" s="170"/>
      <c r="P18" s="170"/>
      <c r="Q18" s="108">
        <f t="shared" si="1"/>
        <v>6.51</v>
      </c>
      <c r="R18" s="167" t="str">
        <f t="shared" si="2"/>
        <v>II A</v>
      </c>
      <c r="S18" s="65" t="s">
        <v>117</v>
      </c>
    </row>
    <row r="19" spans="1:19" s="169" customFormat="1" ht="16.2" customHeight="1" x14ac:dyDescent="0.3">
      <c r="A19" s="130">
        <v>11</v>
      </c>
      <c r="B19" s="130"/>
      <c r="C19" s="166">
        <v>4</v>
      </c>
      <c r="D19" s="57" t="s">
        <v>122</v>
      </c>
      <c r="E19" s="58" t="s">
        <v>123</v>
      </c>
      <c r="F19" s="171">
        <v>37663</v>
      </c>
      <c r="G19" s="59" t="s">
        <v>13</v>
      </c>
      <c r="H19" s="57" t="s">
        <v>218</v>
      </c>
      <c r="I19" s="60">
        <f t="shared" si="0"/>
        <v>759</v>
      </c>
      <c r="J19" s="167">
        <v>6.23</v>
      </c>
      <c r="K19" s="167" t="s">
        <v>480</v>
      </c>
      <c r="L19" s="167" t="s">
        <v>476</v>
      </c>
      <c r="M19" s="168"/>
      <c r="N19" s="167"/>
      <c r="O19" s="170"/>
      <c r="P19" s="170"/>
      <c r="Q19" s="108">
        <f t="shared" si="1"/>
        <v>6.23</v>
      </c>
      <c r="R19" s="167" t="str">
        <f t="shared" si="2"/>
        <v>II A</v>
      </c>
      <c r="S19" s="65" t="s">
        <v>251</v>
      </c>
    </row>
    <row r="20" spans="1:19" s="169" customFormat="1" ht="16.2" customHeight="1" x14ac:dyDescent="0.3">
      <c r="A20" s="130">
        <v>12</v>
      </c>
      <c r="B20" s="130">
        <v>1</v>
      </c>
      <c r="C20" s="166"/>
      <c r="D20" s="57" t="s">
        <v>397</v>
      </c>
      <c r="E20" s="58" t="s">
        <v>398</v>
      </c>
      <c r="F20" s="171">
        <v>39828</v>
      </c>
      <c r="G20" s="59" t="s">
        <v>13</v>
      </c>
      <c r="H20" s="57"/>
      <c r="I20" s="60">
        <f t="shared" si="0"/>
        <v>752</v>
      </c>
      <c r="J20" s="167" t="s">
        <v>480</v>
      </c>
      <c r="K20" s="167" t="s">
        <v>480</v>
      </c>
      <c r="L20" s="167">
        <v>6.2</v>
      </c>
      <c r="M20" s="168"/>
      <c r="N20" s="167"/>
      <c r="O20" s="170"/>
      <c r="P20" s="170"/>
      <c r="Q20" s="108">
        <f t="shared" si="1"/>
        <v>6.2</v>
      </c>
      <c r="R20" s="167" t="str">
        <f t="shared" si="2"/>
        <v>II A</v>
      </c>
      <c r="S20" s="65" t="s">
        <v>25</v>
      </c>
    </row>
    <row r="21" spans="1:19" s="169" customFormat="1" ht="16.2" customHeight="1" x14ac:dyDescent="0.3">
      <c r="A21" s="130">
        <v>13</v>
      </c>
      <c r="B21" s="130"/>
      <c r="C21" s="166"/>
      <c r="D21" s="57" t="s">
        <v>70</v>
      </c>
      <c r="E21" s="58" t="s">
        <v>105</v>
      </c>
      <c r="F21" s="171">
        <v>38096</v>
      </c>
      <c r="G21" s="59" t="s">
        <v>13</v>
      </c>
      <c r="H21" s="57"/>
      <c r="I21" s="60">
        <f t="shared" si="0"/>
        <v>740</v>
      </c>
      <c r="J21" s="167" t="s">
        <v>480</v>
      </c>
      <c r="K21" s="167">
        <v>6.14</v>
      </c>
      <c r="L21" s="167" t="s">
        <v>480</v>
      </c>
      <c r="M21" s="168"/>
      <c r="N21" s="167"/>
      <c r="O21" s="170"/>
      <c r="P21" s="170"/>
      <c r="Q21" s="108">
        <f t="shared" si="1"/>
        <v>6.14</v>
      </c>
      <c r="R21" s="167" t="str">
        <f t="shared" si="2"/>
        <v>III A</v>
      </c>
      <c r="S21" s="65" t="s">
        <v>106</v>
      </c>
    </row>
    <row r="22" spans="1:19" s="169" customFormat="1" ht="16.2" customHeight="1" x14ac:dyDescent="0.3">
      <c r="A22" s="130">
        <v>14</v>
      </c>
      <c r="B22" s="130">
        <v>2</v>
      </c>
      <c r="C22" s="166"/>
      <c r="D22" s="57" t="s">
        <v>216</v>
      </c>
      <c r="E22" s="58" t="s">
        <v>376</v>
      </c>
      <c r="F22" s="171">
        <v>39373</v>
      </c>
      <c r="G22" s="59" t="s">
        <v>13</v>
      </c>
      <c r="H22" s="57"/>
      <c r="I22" s="60">
        <f t="shared" si="0"/>
        <v>727</v>
      </c>
      <c r="J22" s="167" t="s">
        <v>480</v>
      </c>
      <c r="K22" s="167">
        <v>6.08</v>
      </c>
      <c r="L22" s="167">
        <v>6.02</v>
      </c>
      <c r="M22" s="168"/>
      <c r="N22" s="167"/>
      <c r="O22" s="170"/>
      <c r="P22" s="170"/>
      <c r="Q22" s="108">
        <f t="shared" si="1"/>
        <v>6.08</v>
      </c>
      <c r="R22" s="167" t="str">
        <f t="shared" si="2"/>
        <v>III A</v>
      </c>
      <c r="S22" s="65" t="s">
        <v>66</v>
      </c>
    </row>
    <row r="23" spans="1:19" s="169" customFormat="1" ht="16.2" customHeight="1" x14ac:dyDescent="0.3">
      <c r="A23" s="130">
        <v>15</v>
      </c>
      <c r="B23" s="130">
        <v>3</v>
      </c>
      <c r="C23" s="166"/>
      <c r="D23" s="57" t="s">
        <v>290</v>
      </c>
      <c r="E23" s="58" t="s">
        <v>291</v>
      </c>
      <c r="F23" s="171">
        <v>40281</v>
      </c>
      <c r="G23" s="59" t="s">
        <v>13</v>
      </c>
      <c r="H23" s="57"/>
      <c r="I23" s="60">
        <f t="shared" si="0"/>
        <v>710</v>
      </c>
      <c r="J23" s="167">
        <v>5.97</v>
      </c>
      <c r="K23" s="167" t="s">
        <v>480</v>
      </c>
      <c r="L23" s="167">
        <v>6</v>
      </c>
      <c r="M23" s="168"/>
      <c r="N23" s="167"/>
      <c r="O23" s="170"/>
      <c r="P23" s="170"/>
      <c r="Q23" s="108">
        <f t="shared" si="1"/>
        <v>6</v>
      </c>
      <c r="R23" s="167" t="str">
        <f t="shared" si="2"/>
        <v>III A</v>
      </c>
      <c r="S23" s="65" t="s">
        <v>63</v>
      </c>
    </row>
    <row r="24" spans="1:19" s="169" customFormat="1" ht="16.2" customHeight="1" x14ac:dyDescent="0.3">
      <c r="A24" s="130">
        <v>16</v>
      </c>
      <c r="B24" s="130">
        <v>4</v>
      </c>
      <c r="C24" s="166"/>
      <c r="D24" s="57" t="s">
        <v>311</v>
      </c>
      <c r="E24" s="58" t="s">
        <v>312</v>
      </c>
      <c r="F24" s="171">
        <v>39127</v>
      </c>
      <c r="G24" s="59" t="s">
        <v>13</v>
      </c>
      <c r="H24" s="57"/>
      <c r="I24" s="60">
        <f t="shared" si="0"/>
        <v>679</v>
      </c>
      <c r="J24" s="167">
        <v>4.55</v>
      </c>
      <c r="K24" s="167">
        <v>4.83</v>
      </c>
      <c r="L24" s="167">
        <v>5.85</v>
      </c>
      <c r="M24" s="168"/>
      <c r="N24" s="167"/>
      <c r="O24" s="170"/>
      <c r="P24" s="170"/>
      <c r="Q24" s="108">
        <f t="shared" si="1"/>
        <v>5.85</v>
      </c>
      <c r="R24" s="167" t="str">
        <f t="shared" si="2"/>
        <v>III A</v>
      </c>
      <c r="S24" s="65" t="s">
        <v>106</v>
      </c>
    </row>
    <row r="25" spans="1:19" s="169" customFormat="1" ht="16.2" customHeight="1" x14ac:dyDescent="0.3">
      <c r="A25" s="130">
        <v>17</v>
      </c>
      <c r="B25" s="130">
        <v>5</v>
      </c>
      <c r="C25" s="166"/>
      <c r="D25" s="57" t="s">
        <v>259</v>
      </c>
      <c r="E25" s="58" t="s">
        <v>385</v>
      </c>
      <c r="F25" s="171">
        <v>40292</v>
      </c>
      <c r="G25" s="59" t="s">
        <v>13</v>
      </c>
      <c r="H25" s="57"/>
      <c r="I25" s="60">
        <f t="shared" si="0"/>
        <v>675</v>
      </c>
      <c r="J25" s="167" t="s">
        <v>480</v>
      </c>
      <c r="K25" s="167">
        <v>5.83</v>
      </c>
      <c r="L25" s="167">
        <v>4.76</v>
      </c>
      <c r="M25" s="168"/>
      <c r="N25" s="167"/>
      <c r="O25" s="170"/>
      <c r="P25" s="170"/>
      <c r="Q25" s="108">
        <f t="shared" si="1"/>
        <v>5.83</v>
      </c>
      <c r="R25" s="167" t="str">
        <f t="shared" si="2"/>
        <v>III A</v>
      </c>
      <c r="S25" s="65" t="s">
        <v>23</v>
      </c>
    </row>
    <row r="26" spans="1:19" s="169" customFormat="1" ht="16.2" customHeight="1" x14ac:dyDescent="0.3">
      <c r="A26" s="130">
        <v>18</v>
      </c>
      <c r="B26" s="130">
        <v>6</v>
      </c>
      <c r="C26" s="166"/>
      <c r="D26" s="57" t="s">
        <v>362</v>
      </c>
      <c r="E26" s="58" t="s">
        <v>363</v>
      </c>
      <c r="F26" s="171">
        <v>39639</v>
      </c>
      <c r="G26" s="59" t="s">
        <v>13</v>
      </c>
      <c r="H26" s="57"/>
      <c r="I26" s="60">
        <f t="shared" si="0"/>
        <v>654</v>
      </c>
      <c r="J26" s="167" t="s">
        <v>480</v>
      </c>
      <c r="K26" s="167" t="s">
        <v>480</v>
      </c>
      <c r="L26" s="167">
        <v>5.73</v>
      </c>
      <c r="M26" s="168"/>
      <c r="N26" s="167"/>
      <c r="O26" s="170"/>
      <c r="P26" s="170"/>
      <c r="Q26" s="108">
        <f t="shared" si="1"/>
        <v>5.73</v>
      </c>
      <c r="R26" s="167" t="str">
        <f t="shared" si="2"/>
        <v>III A</v>
      </c>
      <c r="S26" s="65" t="s">
        <v>28</v>
      </c>
    </row>
    <row r="27" spans="1:19" s="169" customFormat="1" ht="16.2" customHeight="1" x14ac:dyDescent="0.3">
      <c r="A27" s="130">
        <v>19</v>
      </c>
      <c r="B27" s="130"/>
      <c r="C27" s="166">
        <v>5</v>
      </c>
      <c r="D27" s="172" t="s">
        <v>368</v>
      </c>
      <c r="E27" s="58" t="s">
        <v>369</v>
      </c>
      <c r="F27" s="171">
        <v>35682</v>
      </c>
      <c r="G27" s="59" t="s">
        <v>299</v>
      </c>
      <c r="H27" s="57" t="s">
        <v>299</v>
      </c>
      <c r="I27" s="60">
        <f t="shared" si="0"/>
        <v>527</v>
      </c>
      <c r="J27" s="167">
        <v>4.95</v>
      </c>
      <c r="K27" s="167">
        <v>4.95</v>
      </c>
      <c r="L27" s="167">
        <v>5.12</v>
      </c>
      <c r="M27" s="168"/>
      <c r="N27" s="167"/>
      <c r="O27" s="170"/>
      <c r="P27" s="170"/>
      <c r="Q27" s="108">
        <f t="shared" si="1"/>
        <v>5.12</v>
      </c>
      <c r="R27" s="167" t="str">
        <f t="shared" si="2"/>
        <v/>
      </c>
      <c r="S27" s="65" t="s">
        <v>275</v>
      </c>
    </row>
    <row r="28" spans="1:19" s="169" customFormat="1" ht="16.2" customHeight="1" x14ac:dyDescent="0.3">
      <c r="A28" s="130">
        <v>20</v>
      </c>
      <c r="B28" s="130">
        <v>7</v>
      </c>
      <c r="C28" s="166"/>
      <c r="D28" s="57" t="s">
        <v>49</v>
      </c>
      <c r="E28" s="58" t="s">
        <v>38</v>
      </c>
      <c r="F28" s="171">
        <v>40119</v>
      </c>
      <c r="G28" s="59" t="s">
        <v>13</v>
      </c>
      <c r="H28" s="57"/>
      <c r="I28" s="60">
        <f t="shared" si="0"/>
        <v>513</v>
      </c>
      <c r="J28" s="167" t="s">
        <v>480</v>
      </c>
      <c r="K28" s="167">
        <v>4.82</v>
      </c>
      <c r="L28" s="167">
        <v>5.05</v>
      </c>
      <c r="M28" s="168"/>
      <c r="N28" s="167"/>
      <c r="O28" s="170"/>
      <c r="P28" s="170"/>
      <c r="Q28" s="108">
        <f t="shared" si="1"/>
        <v>5.05</v>
      </c>
      <c r="R28" s="167" t="str">
        <f t="shared" si="2"/>
        <v/>
      </c>
      <c r="S28" s="65" t="s">
        <v>18</v>
      </c>
    </row>
    <row r="29" spans="1:19" s="169" customFormat="1" ht="16.2" customHeight="1" x14ac:dyDescent="0.3">
      <c r="A29" s="130"/>
      <c r="B29" s="130"/>
      <c r="C29" s="166">
        <v>6</v>
      </c>
      <c r="D29" s="57" t="s">
        <v>84</v>
      </c>
      <c r="E29" s="58" t="s">
        <v>85</v>
      </c>
      <c r="F29" s="171">
        <v>37691</v>
      </c>
      <c r="G29" s="59" t="s">
        <v>13</v>
      </c>
      <c r="H29" s="57" t="s">
        <v>90</v>
      </c>
      <c r="I29" s="60" t="e">
        <f t="shared" si="0"/>
        <v>#VALUE!</v>
      </c>
      <c r="J29" s="167" t="s">
        <v>480</v>
      </c>
      <c r="K29" s="167" t="s">
        <v>480</v>
      </c>
      <c r="L29" s="167" t="s">
        <v>480</v>
      </c>
      <c r="M29" s="168"/>
      <c r="N29" s="167"/>
      <c r="O29" s="170"/>
      <c r="P29" s="170"/>
      <c r="Q29" s="108" t="s">
        <v>482</v>
      </c>
      <c r="R29" s="167"/>
      <c r="S29" s="65" t="s">
        <v>14</v>
      </c>
    </row>
    <row r="30" spans="1:19" s="169" customFormat="1" ht="16.2" customHeight="1" x14ac:dyDescent="0.3">
      <c r="A30" s="130"/>
      <c r="B30" s="130"/>
      <c r="C30" s="166"/>
      <c r="D30" s="57" t="s">
        <v>65</v>
      </c>
      <c r="E30" s="58" t="s">
        <v>431</v>
      </c>
      <c r="F30" s="171">
        <v>40079</v>
      </c>
      <c r="G30" s="59" t="s">
        <v>429</v>
      </c>
      <c r="H30" s="57"/>
      <c r="I30" s="60" t="e">
        <f t="shared" si="0"/>
        <v>#VALUE!</v>
      </c>
      <c r="J30" s="167" t="s">
        <v>480</v>
      </c>
      <c r="K30" s="167" t="s">
        <v>480</v>
      </c>
      <c r="L30" s="167" t="s">
        <v>480</v>
      </c>
      <c r="M30" s="168"/>
      <c r="N30" s="167"/>
      <c r="O30" s="170"/>
      <c r="P30" s="170"/>
      <c r="Q30" s="108" t="s">
        <v>482</v>
      </c>
      <c r="R30" s="167"/>
      <c r="S30" s="65" t="s">
        <v>430</v>
      </c>
    </row>
  </sheetData>
  <sortState xmlns:xlrd2="http://schemas.microsoft.com/office/spreadsheetml/2017/richdata2" ref="A9:S30">
    <sortCondition descending="1" ref="Q9:Q30"/>
  </sortState>
  <mergeCells count="1">
    <mergeCell ref="J7:P7"/>
  </mergeCells>
  <printOptions horizontalCentered="1"/>
  <pageMargins left="0.39370078740157483" right="0.19685039370078741" top="0.59055118110236227" bottom="0.19685039370078741" header="0.39370078740157483" footer="0.39370078740157483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E971802-465A-42AD-B6C8-C9B82D5174D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KC</vt:lpstr>
      <vt:lpstr>Komandiniai</vt:lpstr>
      <vt:lpstr>60 M</vt:lpstr>
      <vt:lpstr>60 V</vt:lpstr>
      <vt:lpstr>400 M</vt:lpstr>
      <vt:lpstr>400 V</vt:lpstr>
      <vt:lpstr>1500 M</vt:lpstr>
      <vt:lpstr>1500 V</vt:lpstr>
      <vt:lpstr>Aukstis M</vt:lpstr>
      <vt:lpstr>Aukstis V</vt:lpstr>
      <vt:lpstr>Tolis M</vt:lpstr>
      <vt:lpstr>Tolis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Drąsutis Barkauskas</dc:creator>
  <cp:lastModifiedBy>Vardenis Pavardenis</cp:lastModifiedBy>
  <cp:lastPrinted>2026-02-18T16:33:33Z</cp:lastPrinted>
  <dcterms:created xsi:type="dcterms:W3CDTF">2022-01-14T07:23:36Z</dcterms:created>
  <dcterms:modified xsi:type="dcterms:W3CDTF">2026-02-18T20:04:33Z</dcterms:modified>
</cp:coreProperties>
</file>